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ropbox\horning parish council\Finance\Audit\2016.2017\"/>
    </mc:Choice>
  </mc:AlternateContent>
  <bookViews>
    <workbookView xWindow="360" yWindow="120" windowWidth="15600" windowHeight="11760" activeTab="3"/>
  </bookViews>
  <sheets>
    <sheet name="Receipts 2016.17" sheetId="1" r:id="rId1"/>
    <sheet name="Payments 2016.17" sheetId="2" r:id="rId2"/>
    <sheet name="Budget 2016.17" sheetId="4" r:id="rId3"/>
    <sheet name="Cashbook" sheetId="5" r:id="rId4"/>
  </sheets>
  <calcPr calcId="152511"/>
</workbook>
</file>

<file path=xl/calcChain.xml><?xml version="1.0" encoding="utf-8"?>
<calcChain xmlns="http://schemas.openxmlformats.org/spreadsheetml/2006/main">
  <c r="C8" i="5" l="1"/>
  <c r="D9" i="5" l="1"/>
  <c r="D10" i="5"/>
  <c r="D12" i="5"/>
  <c r="D13" i="5" l="1"/>
  <c r="F181" i="2" l="1"/>
  <c r="T175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X179" i="2" l="1"/>
  <c r="H188" i="2"/>
  <c r="T88" i="1"/>
  <c r="D28" i="5"/>
  <c r="C27" i="5"/>
  <c r="D35" i="5"/>
  <c r="D30" i="5" l="1"/>
  <c r="D36" i="5" s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W189" i="2"/>
  <c r="R83" i="1"/>
  <c r="D51" i="1"/>
  <c r="D57" i="1"/>
  <c r="D63" i="1"/>
  <c r="D69" i="1"/>
  <c r="D75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Q51" i="1" l="1"/>
  <c r="P51" i="1"/>
  <c r="O51" i="1"/>
  <c r="N51" i="1"/>
  <c r="M51" i="1"/>
  <c r="L51" i="1"/>
  <c r="K51" i="1"/>
  <c r="J51" i="1"/>
  <c r="I51" i="1"/>
  <c r="H51" i="1"/>
  <c r="G51" i="1"/>
  <c r="F51" i="1"/>
  <c r="E51" i="1"/>
  <c r="R51" i="1"/>
  <c r="R82" i="1"/>
  <c r="R81" i="1"/>
  <c r="R77" i="1"/>
  <c r="R76" i="1"/>
  <c r="X170" i="2" l="1"/>
  <c r="X169" i="2"/>
  <c r="X168" i="2"/>
  <c r="F171" i="2" l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R75" i="1"/>
  <c r="R74" i="1"/>
  <c r="R73" i="1"/>
  <c r="R72" i="1"/>
  <c r="R71" i="1"/>
  <c r="R70" i="1"/>
  <c r="F158" i="2" l="1"/>
  <c r="I158" i="2" l="1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M164" i="2"/>
  <c r="X167" i="2"/>
  <c r="X166" i="2"/>
  <c r="X165" i="2"/>
  <c r="X164" i="2"/>
  <c r="X163" i="2"/>
  <c r="F144" i="2" l="1"/>
  <c r="M150" i="2" l="1"/>
  <c r="L150" i="2"/>
  <c r="X152" i="2"/>
  <c r="X150" i="2"/>
  <c r="X149" i="2"/>
  <c r="X148" i="2"/>
  <c r="X147" i="2"/>
  <c r="X146" i="2"/>
  <c r="L138" i="2" l="1"/>
  <c r="F132" i="2" l="1"/>
  <c r="W132" i="2"/>
  <c r="V132" i="2"/>
  <c r="U132" i="2"/>
  <c r="T132" i="2"/>
  <c r="S132" i="2"/>
  <c r="R132" i="2"/>
  <c r="Q132" i="2"/>
  <c r="P132" i="2"/>
  <c r="O132" i="2"/>
  <c r="N132" i="2"/>
  <c r="M132" i="2"/>
  <c r="K132" i="2"/>
  <c r="J132" i="2"/>
  <c r="I132" i="2"/>
  <c r="H132" i="2"/>
  <c r="G132" i="2"/>
  <c r="L128" i="2"/>
  <c r="L132" i="2" s="1"/>
  <c r="F119" i="2" l="1"/>
  <c r="D44" i="1"/>
  <c r="D47" i="1"/>
  <c r="K119" i="2"/>
  <c r="H119" i="2"/>
  <c r="W119" i="2"/>
  <c r="V119" i="2"/>
  <c r="U119" i="2"/>
  <c r="T119" i="2"/>
  <c r="S119" i="2"/>
  <c r="R119" i="2"/>
  <c r="Q119" i="2"/>
  <c r="P119" i="2"/>
  <c r="O119" i="2"/>
  <c r="N119" i="2"/>
  <c r="M119" i="2"/>
  <c r="J119" i="2"/>
  <c r="I119" i="2"/>
  <c r="G119" i="2"/>
  <c r="Q47" i="1" l="1"/>
  <c r="P47" i="1"/>
  <c r="O47" i="1"/>
  <c r="N47" i="1"/>
  <c r="M47" i="1"/>
  <c r="L47" i="1"/>
  <c r="K47" i="1"/>
  <c r="J47" i="1"/>
  <c r="I47" i="1"/>
  <c r="G47" i="1"/>
  <c r="F47" i="1"/>
  <c r="E47" i="1"/>
  <c r="H47" i="1"/>
  <c r="F106" i="2" l="1"/>
  <c r="L51" i="2"/>
  <c r="X105" i="2"/>
  <c r="X103" i="2"/>
  <c r="X102" i="2"/>
  <c r="X101" i="2"/>
  <c r="X100" i="2"/>
  <c r="X99" i="2"/>
  <c r="L94" i="2"/>
  <c r="L111" i="2"/>
  <c r="X118" i="2"/>
  <c r="X112" i="2"/>
  <c r="X110" i="2"/>
  <c r="X109" i="2"/>
  <c r="X108" i="2"/>
  <c r="X94" i="2"/>
  <c r="X93" i="2"/>
  <c r="X92" i="2"/>
  <c r="X91" i="2"/>
  <c r="X90" i="2"/>
  <c r="X111" i="2" l="1"/>
  <c r="L119" i="2"/>
  <c r="F76" i="2"/>
  <c r="F88" i="2" l="1"/>
  <c r="L81" i="2" l="1"/>
  <c r="X180" i="2" l="1"/>
  <c r="X178" i="2"/>
  <c r="X177" i="2"/>
  <c r="X176" i="2"/>
  <c r="X175" i="2"/>
  <c r="X174" i="2"/>
  <c r="X173" i="2"/>
  <c r="X172" i="2"/>
  <c r="X162" i="2"/>
  <c r="X161" i="2"/>
  <c r="X160" i="2"/>
  <c r="X159" i="2"/>
  <c r="X157" i="2"/>
  <c r="X156" i="2"/>
  <c r="X155" i="2"/>
  <c r="X154" i="2"/>
  <c r="X153" i="2"/>
  <c r="X145" i="2"/>
  <c r="X143" i="2"/>
  <c r="X142" i="2"/>
  <c r="X141" i="2"/>
  <c r="X140" i="2"/>
  <c r="X139" i="2"/>
  <c r="X138" i="2"/>
  <c r="X137" i="2"/>
  <c r="X136" i="2"/>
  <c r="X135" i="2"/>
  <c r="X134" i="2"/>
  <c r="X133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7" i="2"/>
  <c r="X116" i="2"/>
  <c r="X115" i="2"/>
  <c r="X114" i="2"/>
  <c r="X113" i="2"/>
  <c r="X107" i="2"/>
  <c r="X98" i="2"/>
  <c r="X97" i="2"/>
  <c r="X96" i="2"/>
  <c r="X95" i="2"/>
  <c r="X89" i="2"/>
  <c r="X87" i="2"/>
  <c r="X86" i="2"/>
  <c r="X85" i="2"/>
  <c r="X84" i="2"/>
  <c r="X83" i="2"/>
  <c r="X82" i="2"/>
  <c r="X81" i="2"/>
  <c r="X80" i="2"/>
  <c r="X79" i="2"/>
  <c r="X78" i="2"/>
  <c r="X77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1" i="2"/>
  <c r="X60" i="2"/>
  <c r="X59" i="2"/>
  <c r="X57" i="2"/>
  <c r="X56" i="2"/>
  <c r="X55" i="2"/>
  <c r="X54" i="2"/>
  <c r="X53" i="2"/>
  <c r="X52" i="2"/>
  <c r="X51" i="2"/>
  <c r="F62" i="2"/>
  <c r="X119" i="2" l="1"/>
  <c r="F58" i="2"/>
  <c r="R20" i="1"/>
  <c r="R18" i="1"/>
  <c r="R17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F21" i="2" l="1"/>
  <c r="C21" i="2"/>
  <c r="R68" i="1"/>
  <c r="R67" i="1"/>
  <c r="R66" i="1"/>
  <c r="R65" i="1"/>
  <c r="R64" i="1"/>
  <c r="R62" i="1"/>
  <c r="R61" i="1"/>
  <c r="R60" i="1"/>
  <c r="R59" i="1"/>
  <c r="R58" i="1"/>
  <c r="R56" i="1"/>
  <c r="R55" i="1"/>
  <c r="R54" i="1"/>
  <c r="R53" i="1"/>
  <c r="R52" i="1"/>
  <c r="R50" i="1"/>
  <c r="R49" i="1"/>
  <c r="R48" i="1"/>
  <c r="R46" i="1"/>
  <c r="R45" i="1"/>
  <c r="R43" i="1"/>
  <c r="R42" i="1"/>
  <c r="R41" i="1"/>
  <c r="R40" i="1"/>
  <c r="R39" i="1"/>
  <c r="R38" i="1"/>
  <c r="R36" i="1"/>
  <c r="R35" i="1"/>
  <c r="R34" i="1"/>
  <c r="R33" i="1"/>
  <c r="R32" i="1"/>
  <c r="R31" i="1"/>
  <c r="R30" i="1"/>
  <c r="R28" i="1"/>
  <c r="R27" i="1"/>
  <c r="R26" i="1"/>
  <c r="R24" i="1"/>
  <c r="R23" i="1"/>
  <c r="R22" i="1"/>
  <c r="R15" i="1"/>
  <c r="R14" i="1"/>
  <c r="R13" i="1"/>
  <c r="R12" i="1"/>
  <c r="R8" i="1"/>
  <c r="R7" i="1"/>
  <c r="X49" i="2" l="1"/>
  <c r="X48" i="2"/>
  <c r="X47" i="2"/>
  <c r="X46" i="2"/>
  <c r="X43" i="2"/>
  <c r="X42" i="2"/>
  <c r="X41" i="2"/>
  <c r="X40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I58" i="2"/>
  <c r="G58" i="2"/>
  <c r="Q29" i="1" l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D19" i="1"/>
  <c r="D11" i="1"/>
  <c r="R11" i="1" s="1"/>
  <c r="D10" i="1"/>
  <c r="H45" i="2"/>
  <c r="J50" i="2"/>
  <c r="R10" i="1" l="1"/>
  <c r="D16" i="1"/>
  <c r="D21" i="1"/>
  <c r="R21" i="1" s="1"/>
  <c r="R19" i="1"/>
  <c r="J58" i="2"/>
  <c r="X50" i="2"/>
  <c r="X45" i="2"/>
  <c r="H58" i="2"/>
  <c r="X58" i="2" s="1"/>
  <c r="R25" i="1"/>
  <c r="R29" i="1"/>
  <c r="X39" i="2"/>
  <c r="X38" i="2"/>
  <c r="X37" i="2"/>
  <c r="X36" i="2"/>
  <c r="X35" i="2"/>
  <c r="X34" i="2"/>
  <c r="X33" i="2"/>
  <c r="X32" i="2"/>
  <c r="X30" i="2"/>
  <c r="X29" i="2"/>
  <c r="X28" i="2"/>
  <c r="X27" i="2"/>
  <c r="X26" i="2"/>
  <c r="X24" i="2"/>
  <c r="X23" i="2"/>
  <c r="X22" i="2"/>
  <c r="W44" i="2"/>
  <c r="V44" i="2"/>
  <c r="U44" i="2"/>
  <c r="T44" i="2"/>
  <c r="S44" i="2"/>
  <c r="R44" i="2"/>
  <c r="P44" i="2"/>
  <c r="O44" i="2"/>
  <c r="N44" i="2"/>
  <c r="M44" i="2"/>
  <c r="K44" i="2"/>
  <c r="J44" i="2"/>
  <c r="I44" i="2"/>
  <c r="H44" i="2"/>
  <c r="G44" i="2"/>
  <c r="Q44" i="2"/>
  <c r="U158" i="2"/>
  <c r="U144" i="2"/>
  <c r="U106" i="2"/>
  <c r="U88" i="2"/>
  <c r="U76" i="2"/>
  <c r="U62" i="2"/>
  <c r="U21" i="2"/>
  <c r="R158" i="2"/>
  <c r="R144" i="2"/>
  <c r="R106" i="2"/>
  <c r="R88" i="2"/>
  <c r="R76" i="2"/>
  <c r="R62" i="2"/>
  <c r="R21" i="2"/>
  <c r="V158" i="2"/>
  <c r="V144" i="2"/>
  <c r="V106" i="2"/>
  <c r="V88" i="2"/>
  <c r="V76" i="2"/>
  <c r="V62" i="2"/>
  <c r="V21" i="2"/>
  <c r="Q69" i="1"/>
  <c r="Q63" i="1"/>
  <c r="Q57" i="1"/>
  <c r="Q44" i="1"/>
  <c r="Q37" i="1"/>
  <c r="Q9" i="1"/>
  <c r="Q16" i="1" s="1"/>
  <c r="I144" i="2"/>
  <c r="I106" i="2"/>
  <c r="I88" i="2"/>
  <c r="I76" i="2"/>
  <c r="I62" i="2"/>
  <c r="I21" i="2"/>
  <c r="M69" i="1"/>
  <c r="M63" i="1"/>
  <c r="M57" i="1"/>
  <c r="M44" i="1"/>
  <c r="M37" i="1"/>
  <c r="M9" i="1"/>
  <c r="M16" i="1" s="1"/>
  <c r="O69" i="1"/>
  <c r="O63" i="1"/>
  <c r="O57" i="1"/>
  <c r="O44" i="1"/>
  <c r="O37" i="1"/>
  <c r="O9" i="1"/>
  <c r="O16" i="1" s="1"/>
  <c r="I69" i="1"/>
  <c r="I63" i="1"/>
  <c r="I57" i="1"/>
  <c r="I44" i="1"/>
  <c r="I37" i="1"/>
  <c r="I9" i="1"/>
  <c r="U181" i="2" l="1"/>
  <c r="E21" i="4" s="1"/>
  <c r="I181" i="2"/>
  <c r="E9" i="4" s="1"/>
  <c r="V181" i="2"/>
  <c r="E23" i="4" s="1"/>
  <c r="R181" i="2"/>
  <c r="E16" i="4" s="1"/>
  <c r="E36" i="4"/>
  <c r="E32" i="4"/>
  <c r="E33" i="4"/>
  <c r="E27" i="4"/>
  <c r="F35" i="4"/>
  <c r="A35" i="4"/>
  <c r="A22" i="4"/>
  <c r="F9" i="4"/>
  <c r="F22" i="4" s="1"/>
  <c r="F31" i="2" l="1"/>
  <c r="F44" i="2" s="1"/>
  <c r="L25" i="2"/>
  <c r="X20" i="2"/>
  <c r="X19" i="2"/>
  <c r="X18" i="2"/>
  <c r="L44" i="2" l="1"/>
  <c r="X44" i="2" s="1"/>
  <c r="X25" i="2"/>
  <c r="X31" i="2"/>
  <c r="N9" i="1"/>
  <c r="N16" i="1" s="1"/>
  <c r="L9" i="1"/>
  <c r="L16" i="1" s="1"/>
  <c r="K9" i="1"/>
  <c r="K16" i="1" s="1"/>
  <c r="J9" i="1"/>
  <c r="J16" i="1" s="1"/>
  <c r="P9" i="1"/>
  <c r="P16" i="1" s="1"/>
  <c r="H9" i="1"/>
  <c r="G9" i="1"/>
  <c r="G16" i="1" s="1"/>
  <c r="F9" i="1"/>
  <c r="F16" i="1" s="1"/>
  <c r="E9" i="1"/>
  <c r="E16" i="1" s="1"/>
  <c r="R16" i="1" s="1"/>
  <c r="D9" i="1"/>
  <c r="R9" i="1" l="1"/>
  <c r="W21" i="2"/>
  <c r="T21" i="2"/>
  <c r="S21" i="2"/>
  <c r="Q21" i="2"/>
  <c r="P21" i="2"/>
  <c r="O21" i="2"/>
  <c r="N21" i="2"/>
  <c r="M21" i="2"/>
  <c r="K21" i="2"/>
  <c r="J21" i="2"/>
  <c r="H21" i="2"/>
  <c r="G21" i="2"/>
  <c r="X17" i="2" l="1"/>
  <c r="X16" i="2"/>
  <c r="X15" i="2"/>
  <c r="L7" i="2"/>
  <c r="X14" i="2"/>
  <c r="X13" i="2"/>
  <c r="X12" i="2"/>
  <c r="X11" i="2"/>
  <c r="X10" i="2"/>
  <c r="X8" i="2"/>
  <c r="N69" i="1"/>
  <c r="L69" i="1"/>
  <c r="K69" i="1"/>
  <c r="J69" i="1"/>
  <c r="P69" i="1"/>
  <c r="H69" i="1"/>
  <c r="G69" i="1"/>
  <c r="F69" i="1"/>
  <c r="E69" i="1"/>
  <c r="R69" i="1" l="1"/>
  <c r="X7" i="2"/>
  <c r="L21" i="2"/>
  <c r="X9" i="2"/>
  <c r="W158" i="2"/>
  <c r="T158" i="2"/>
  <c r="S158" i="2"/>
  <c r="Q158" i="2"/>
  <c r="P158" i="2"/>
  <c r="O158" i="2"/>
  <c r="N158" i="2"/>
  <c r="L158" i="2"/>
  <c r="K158" i="2"/>
  <c r="J158" i="2"/>
  <c r="H158" i="2"/>
  <c r="G158" i="2"/>
  <c r="M158" i="2"/>
  <c r="X171" i="2" l="1"/>
  <c r="X158" i="2"/>
  <c r="Y21" i="2"/>
  <c r="X21" i="2"/>
  <c r="N63" i="1"/>
  <c r="L63" i="1"/>
  <c r="K63" i="1"/>
  <c r="J63" i="1"/>
  <c r="P63" i="1"/>
  <c r="H63" i="1"/>
  <c r="G63" i="1"/>
  <c r="F63" i="1"/>
  <c r="E63" i="1"/>
  <c r="W144" i="2"/>
  <c r="T144" i="2"/>
  <c r="S144" i="2"/>
  <c r="Q144" i="2"/>
  <c r="P144" i="2"/>
  <c r="O144" i="2"/>
  <c r="N144" i="2"/>
  <c r="M144" i="2"/>
  <c r="L144" i="2"/>
  <c r="K144" i="2"/>
  <c r="J144" i="2"/>
  <c r="H144" i="2"/>
  <c r="G144" i="2"/>
  <c r="X144" i="2" l="1"/>
  <c r="R63" i="1"/>
  <c r="N57" i="1" l="1"/>
  <c r="L57" i="1"/>
  <c r="K57" i="1"/>
  <c r="J57" i="1"/>
  <c r="P57" i="1"/>
  <c r="H57" i="1"/>
  <c r="G57" i="1"/>
  <c r="F57" i="1"/>
  <c r="E57" i="1"/>
  <c r="X132" i="2" l="1"/>
  <c r="R57" i="1"/>
  <c r="N44" i="1" l="1"/>
  <c r="L44" i="1"/>
  <c r="K44" i="1"/>
  <c r="J44" i="1"/>
  <c r="P44" i="1"/>
  <c r="H44" i="1"/>
  <c r="G44" i="1"/>
  <c r="F44" i="1"/>
  <c r="E44" i="1"/>
  <c r="R44" i="1"/>
  <c r="J106" i="2"/>
  <c r="H106" i="2"/>
  <c r="G106" i="2"/>
  <c r="R47" i="1" l="1"/>
  <c r="N37" i="1" l="1"/>
  <c r="L37" i="1"/>
  <c r="E29" i="4" s="1"/>
  <c r="K37" i="1"/>
  <c r="E28" i="4" s="1"/>
  <c r="J37" i="1"/>
  <c r="P37" i="1"/>
  <c r="H37" i="1"/>
  <c r="E26" i="4" s="1"/>
  <c r="G37" i="1"/>
  <c r="F37" i="1"/>
  <c r="E30" i="4" s="1"/>
  <c r="E37" i="1"/>
  <c r="D37" i="1"/>
  <c r="R37" i="1" l="1"/>
  <c r="E34" i="4"/>
  <c r="E31" i="4"/>
  <c r="E25" i="4"/>
  <c r="W106" i="2"/>
  <c r="T106" i="2"/>
  <c r="S106" i="2"/>
  <c r="Q106" i="2"/>
  <c r="P106" i="2"/>
  <c r="O106" i="2"/>
  <c r="N106" i="2"/>
  <c r="M106" i="2"/>
  <c r="L106" i="2"/>
  <c r="K106" i="2"/>
  <c r="N76" i="2"/>
  <c r="T76" i="2"/>
  <c r="X106" i="2" l="1"/>
  <c r="E35" i="4"/>
  <c r="Q86" i="1"/>
  <c r="W88" i="2"/>
  <c r="H88" i="2"/>
  <c r="T88" i="2"/>
  <c r="T181" i="2" s="1"/>
  <c r="E19" i="4" s="1"/>
  <c r="J62" i="2" l="1"/>
  <c r="E44" i="2" l="1"/>
  <c r="Y44" i="2" l="1"/>
  <c r="J76" i="2" l="1"/>
  <c r="H76" i="2"/>
  <c r="W76" i="2"/>
  <c r="S76" i="2"/>
  <c r="Q76" i="2"/>
  <c r="P76" i="2"/>
  <c r="O76" i="2"/>
  <c r="M76" i="2"/>
  <c r="L76" i="2"/>
  <c r="K76" i="2"/>
  <c r="G76" i="2"/>
  <c r="S88" i="2"/>
  <c r="Q88" i="2"/>
  <c r="P88" i="2"/>
  <c r="O88" i="2"/>
  <c r="N88" i="2"/>
  <c r="M88" i="2"/>
  <c r="L88" i="2"/>
  <c r="K88" i="2"/>
  <c r="J88" i="2"/>
  <c r="J181" i="2" s="1"/>
  <c r="G88" i="2"/>
  <c r="X88" i="2" l="1"/>
  <c r="X76" i="2"/>
  <c r="E15" i="4"/>
  <c r="Y76" i="2"/>
  <c r="W62" i="2" l="1"/>
  <c r="S62" i="2"/>
  <c r="S181" i="2" s="1"/>
  <c r="E17" i="4" s="1"/>
  <c r="Q62" i="2"/>
  <c r="P62" i="2"/>
  <c r="O62" i="2"/>
  <c r="O181" i="2" s="1"/>
  <c r="E13" i="4" s="1"/>
  <c r="N62" i="2"/>
  <c r="N181" i="2" s="1"/>
  <c r="M62" i="2"/>
  <c r="L62" i="2"/>
  <c r="L181" i="2" s="1"/>
  <c r="E11" i="4" s="1"/>
  <c r="K62" i="2"/>
  <c r="K181" i="2" s="1"/>
  <c r="E10" i="4" s="1"/>
  <c r="H62" i="2"/>
  <c r="H181" i="2" s="1"/>
  <c r="E8" i="4" s="1"/>
  <c r="G62" i="2"/>
  <c r="X62" i="2" l="1"/>
  <c r="G181" i="2"/>
  <c r="E7" i="4" s="1"/>
  <c r="P181" i="2"/>
  <c r="E14" i="4" s="1"/>
  <c r="W181" i="2"/>
  <c r="M181" i="2"/>
  <c r="E12" i="4" s="1"/>
  <c r="Q181" i="2"/>
  <c r="E18" i="4" s="1"/>
  <c r="Y62" i="2"/>
  <c r="Y58" i="2"/>
  <c r="V183" i="2" l="1"/>
  <c r="E22" i="4"/>
  <c r="X181" i="2"/>
</calcChain>
</file>

<file path=xl/sharedStrings.xml><?xml version="1.0" encoding="utf-8"?>
<sst xmlns="http://schemas.openxmlformats.org/spreadsheetml/2006/main" count="747" uniqueCount="301">
  <si>
    <t>Horning Parish Council</t>
  </si>
  <si>
    <t>2014/15</t>
  </si>
  <si>
    <t>Date</t>
  </si>
  <si>
    <t>Description</t>
  </si>
  <si>
    <t>Amount</t>
  </si>
  <si>
    <t>Allotment</t>
  </si>
  <si>
    <t>Insurance</t>
  </si>
  <si>
    <t>Memberships</t>
  </si>
  <si>
    <t>Misc</t>
  </si>
  <si>
    <t>Vat</t>
  </si>
  <si>
    <t>Number</t>
  </si>
  <si>
    <t>Precept</t>
  </si>
  <si>
    <t>Receipts</t>
  </si>
  <si>
    <t>Payments</t>
  </si>
  <si>
    <t>Grass/grounds</t>
  </si>
  <si>
    <t>Maintenance / play insp</t>
  </si>
  <si>
    <t>Payee</t>
  </si>
  <si>
    <t>Allotments</t>
  </si>
  <si>
    <t>Donations</t>
  </si>
  <si>
    <t>VAT</t>
  </si>
  <si>
    <t>HMRC</t>
  </si>
  <si>
    <t>Cleared?</t>
  </si>
  <si>
    <t>*</t>
  </si>
  <si>
    <t>Interest</t>
  </si>
  <si>
    <t>Moorings</t>
  </si>
  <si>
    <t>Budget</t>
  </si>
  <si>
    <t>Actual</t>
  </si>
  <si>
    <t>Notes</t>
  </si>
  <si>
    <t>PAYMENTS</t>
  </si>
  <si>
    <t>2012/13</t>
  </si>
  <si>
    <t>2013/14</t>
  </si>
  <si>
    <t>Allotment - Church Commissioners</t>
  </si>
  <si>
    <t>Training</t>
  </si>
  <si>
    <t>RECEIPTS</t>
  </si>
  <si>
    <t>Allotment Rents</t>
  </si>
  <si>
    <t>Recycling Credits</t>
  </si>
  <si>
    <t>Clerk salary and expenses</t>
  </si>
  <si>
    <t>Clerk Sal</t>
  </si>
  <si>
    <t>Expenses</t>
  </si>
  <si>
    <t>Recycling</t>
  </si>
  <si>
    <t>S137 Donation</t>
  </si>
  <si>
    <t>CHECK</t>
  </si>
  <si>
    <t>Keith Buck</t>
  </si>
  <si>
    <t>Allotment rent payment</t>
  </si>
  <si>
    <t>TOTAL FOR APRIL</t>
  </si>
  <si>
    <t>TOTAL FOR MAY</t>
  </si>
  <si>
    <t>Carol Gilden</t>
  </si>
  <si>
    <t xml:space="preserve">Cheque </t>
  </si>
  <si>
    <t>URM</t>
  </si>
  <si>
    <t>Glass</t>
  </si>
  <si>
    <t>TOTAL</t>
  </si>
  <si>
    <t>SEPTEMBER</t>
  </si>
  <si>
    <t>OCTOBER</t>
  </si>
  <si>
    <t>DECEMBER</t>
  </si>
  <si>
    <t>JANUARY</t>
  </si>
  <si>
    <t>Peter Iddon</t>
  </si>
  <si>
    <t>MARCH</t>
  </si>
  <si>
    <t xml:space="preserve">Ralph Morris </t>
  </si>
  <si>
    <t>Litter pick</t>
  </si>
  <si>
    <t>Feb work on green</t>
  </si>
  <si>
    <t xml:space="preserve">NCC  </t>
  </si>
  <si>
    <t>Road closure</t>
  </si>
  <si>
    <t>NALC</t>
  </si>
  <si>
    <t>Quality Council status registration</t>
  </si>
  <si>
    <t xml:space="preserve">Savills </t>
  </si>
  <si>
    <t>BA</t>
  </si>
  <si>
    <t>Planning permission for flag</t>
  </si>
  <si>
    <t>Slipway gate and post</t>
  </si>
  <si>
    <t>St Benet's Green sign</t>
  </si>
  <si>
    <t>tax</t>
  </si>
  <si>
    <t>glass</t>
  </si>
  <si>
    <t>4.04.16</t>
  </si>
  <si>
    <t>2016/2017</t>
  </si>
  <si>
    <t>1.04.16</t>
  </si>
  <si>
    <t>Ludham Bridge Moorings</t>
  </si>
  <si>
    <t>CGM</t>
  </si>
  <si>
    <t>s/o</t>
  </si>
  <si>
    <t xml:space="preserve">NEST </t>
  </si>
  <si>
    <t>Clerk pension</t>
  </si>
  <si>
    <t>15.5.16</t>
  </si>
  <si>
    <t xml:space="preserve">Clerk </t>
  </si>
  <si>
    <t>salary and expenses</t>
  </si>
  <si>
    <t>Ralph Morris</t>
  </si>
  <si>
    <t>Litter picking</t>
  </si>
  <si>
    <t>Post Office</t>
  </si>
  <si>
    <t>HMRC tax</t>
  </si>
  <si>
    <t>NCC</t>
  </si>
  <si>
    <t>Parish Partnership handrails FP1/2</t>
  </si>
  <si>
    <t>Anita Turpin</t>
  </si>
  <si>
    <t>Plants for planters</t>
  </si>
  <si>
    <t>Horning Village Hall</t>
  </si>
  <si>
    <t>Electrician for defib VH</t>
  </si>
  <si>
    <t>Jo beardshaw</t>
  </si>
  <si>
    <t>Came and Co</t>
  </si>
  <si>
    <t>Cut green</t>
  </si>
  <si>
    <t>Subs</t>
  </si>
  <si>
    <t>Rolling recreation ground</t>
  </si>
  <si>
    <t>Ferry  Marina</t>
  </si>
  <si>
    <t>Emery and Son</t>
  </si>
  <si>
    <t>Electrician for defib ferry marina</t>
  </si>
  <si>
    <t>Electrician for New Inn</t>
  </si>
  <si>
    <t>Replacement for lost chq 2144</t>
  </si>
  <si>
    <t>The Poppy Appeal (£50)</t>
  </si>
  <si>
    <t>HORNING PARISH COUNCIL PRECEPT 2015/2016</t>
  </si>
  <si>
    <t>ACTUAL</t>
  </si>
  <si>
    <t>2011/2012</t>
  </si>
  <si>
    <t>Grass Cutting and Grounds Maint</t>
  </si>
  <si>
    <t>Litter Picking</t>
  </si>
  <si>
    <t>Maintenance</t>
  </si>
  <si>
    <t>Clerk's Remuneration</t>
  </si>
  <si>
    <t>Admin &amp; Mileage</t>
  </si>
  <si>
    <t>S 137 Donations</t>
  </si>
  <si>
    <t>Dog Bin Emptying</t>
  </si>
  <si>
    <t>full year to march 2017</t>
  </si>
  <si>
    <t>General Expenses/Misc</t>
  </si>
  <si>
    <t>Glass recycling</t>
  </si>
  <si>
    <t>Capital Project</t>
  </si>
  <si>
    <t>hand rails / steps fp 1 and fp2</t>
  </si>
  <si>
    <t>Mooring/</t>
  </si>
  <si>
    <t>Slipway</t>
  </si>
  <si>
    <t>NNDC Grant</t>
  </si>
  <si>
    <t>Donation Box</t>
  </si>
  <si>
    <t>Recreation Ground Rents</t>
  </si>
  <si>
    <t>Planter Donations</t>
  </si>
  <si>
    <t>Strategic Reserve (start of year)</t>
  </si>
  <si>
    <t>All figures are ex-VAT</t>
  </si>
  <si>
    <t>APRIL</t>
  </si>
  <si>
    <t>MAY</t>
  </si>
  <si>
    <t>JUNE</t>
  </si>
  <si>
    <t>JULY</t>
  </si>
  <si>
    <t>AUGUST</t>
  </si>
  <si>
    <t>FEBRUARY</t>
  </si>
  <si>
    <t>NOVEMBER</t>
  </si>
  <si>
    <t>Planters</t>
  </si>
  <si>
    <t>Rent</t>
  </si>
  <si>
    <t>Parish Budget</t>
  </si>
  <si>
    <t>External Funded Items (HBS etc)</t>
  </si>
  <si>
    <t>Deduct Ludham moorings work</t>
  </si>
  <si>
    <t>inc 120 maintenance budget</t>
  </si>
  <si>
    <t>TOTAL FOR JUNE</t>
  </si>
  <si>
    <t>TOTAL FOR JULY</t>
  </si>
  <si>
    <t>TOTAL FOR AUGUST</t>
  </si>
  <si>
    <t>TOTAL FOR SEPTEMBER</t>
  </si>
  <si>
    <t>TOTAL FOR OCTOBER</t>
  </si>
  <si>
    <t>TOTAL FOR NOVEMBER</t>
  </si>
  <si>
    <t>TOTAL FOR DECEMBER</t>
  </si>
  <si>
    <t>TOTAL FOR JANUARY</t>
  </si>
  <si>
    <t>TOTAL FOR FEBRUARY</t>
  </si>
  <si>
    <t>TOTAL FOR MARCH</t>
  </si>
  <si>
    <t>TOTAL FOR YEAR</t>
  </si>
  <si>
    <t>Litter Pick</t>
  </si>
  <si>
    <t>Dog Bins</t>
  </si>
  <si>
    <t>Inc Playground Inspection</t>
  </si>
  <si>
    <t>inc St Benedicts PCC £500</t>
  </si>
  <si>
    <t>External Funding</t>
  </si>
  <si>
    <t>Profesional fees</t>
  </si>
  <si>
    <t>Insurance/Audit/Legal</t>
  </si>
  <si>
    <t>Profesional Fees</t>
  </si>
  <si>
    <t>Capital</t>
  </si>
  <si>
    <t>Increase(Decrease) in Strategic Reserve</t>
  </si>
  <si>
    <t xml:space="preserve">Collection box. </t>
  </si>
  <si>
    <t xml:space="preserve">Tidings.  Planter sponsorship. </t>
  </si>
  <si>
    <t xml:space="preserve">Allotment income. </t>
  </si>
  <si>
    <t>Slipway income.</t>
  </si>
  <si>
    <t>S/O</t>
  </si>
  <si>
    <t>DD</t>
  </si>
  <si>
    <t>CGM Landscaping</t>
  </si>
  <si>
    <t>Clerk Pension</t>
  </si>
  <si>
    <t>NNDC</t>
  </si>
  <si>
    <t>Clerk Salary</t>
  </si>
  <si>
    <t>Neal Sharpe</t>
  </si>
  <si>
    <t>inc HMRC + pension</t>
  </si>
  <si>
    <t>13.6.16</t>
  </si>
  <si>
    <t>June tax</t>
  </si>
  <si>
    <t>URM UK Ltd</t>
  </si>
  <si>
    <t>litter picking may/ june</t>
  </si>
  <si>
    <t>29.04.16</t>
  </si>
  <si>
    <t>18.05.16</t>
  </si>
  <si>
    <t>Allotment income</t>
  </si>
  <si>
    <t>25.04.16</t>
  </si>
  <si>
    <t>15.06.16</t>
  </si>
  <si>
    <t>20.06.16</t>
  </si>
  <si>
    <t>6.06.16</t>
  </si>
  <si>
    <t>Bank interest</t>
  </si>
  <si>
    <t>Grass</t>
  </si>
  <si>
    <t>NEST</t>
  </si>
  <si>
    <t>1.08.16</t>
  </si>
  <si>
    <t>David Bracey</t>
  </si>
  <si>
    <t>Play inspection</t>
  </si>
  <si>
    <t>May and June invoices</t>
  </si>
  <si>
    <t>URM UK</t>
  </si>
  <si>
    <t>1.07.16</t>
  </si>
  <si>
    <t>22.07.16</t>
  </si>
  <si>
    <t>Sharon Frosdick allotment rent</t>
  </si>
  <si>
    <t>Pension July</t>
  </si>
  <si>
    <t>dd</t>
  </si>
  <si>
    <t>5.09.16</t>
  </si>
  <si>
    <t>July gardening</t>
  </si>
  <si>
    <t>tax post office</t>
  </si>
  <si>
    <t>Century Printing</t>
  </si>
  <si>
    <t>Plaques for HBS</t>
  </si>
  <si>
    <t>Pension August</t>
  </si>
  <si>
    <t>Broads Authority rebate for planning app</t>
  </si>
  <si>
    <t>1.08.2016</t>
  </si>
  <si>
    <t>Ian Davis.  3 x planters</t>
  </si>
  <si>
    <t>NCAPTC Transparency grant</t>
  </si>
  <si>
    <t>14.09.16</t>
  </si>
  <si>
    <t>Horning Boat Show defibs, flag etc</t>
  </si>
  <si>
    <t>September gardening</t>
  </si>
  <si>
    <t>7.11.16</t>
  </si>
  <si>
    <t>Signs for recreation ground</t>
  </si>
  <si>
    <t>Tax</t>
  </si>
  <si>
    <t>inv 2292.  Playground work</t>
  </si>
  <si>
    <t>Foundation registration (£60 but £50 chq 2184)</t>
  </si>
  <si>
    <t>Mazars</t>
  </si>
  <si>
    <t>3.10.16</t>
  </si>
  <si>
    <t>Clerk sal and exp</t>
  </si>
  <si>
    <t>CANCELLED</t>
  </si>
  <si>
    <t>Savills</t>
  </si>
  <si>
    <t>rent for allotments</t>
  </si>
  <si>
    <t xml:space="preserve">NPTS </t>
  </si>
  <si>
    <t>Cllr Seddon course</t>
  </si>
  <si>
    <t>St Benet's PCC</t>
  </si>
  <si>
    <t>donation</t>
  </si>
  <si>
    <t>The Royal British Legion Poppy Appeal 2016</t>
  </si>
  <si>
    <t>Reimbursement for flag concrete</t>
  </si>
  <si>
    <t>Playground work</t>
  </si>
  <si>
    <t>AJ Turpin Bulbs</t>
  </si>
  <si>
    <t>30.09.16</t>
  </si>
  <si>
    <t>Precept and grant</t>
  </si>
  <si>
    <t>Ludham Bridge</t>
  </si>
  <si>
    <t>Barclays interest</t>
  </si>
  <si>
    <t>August (this chq was written as £158 but banked £150)</t>
  </si>
  <si>
    <t>external audit</t>
  </si>
  <si>
    <t>3.11.16</t>
  </si>
  <si>
    <t xml:space="preserve">URM </t>
  </si>
  <si>
    <t>Coin donation box</t>
  </si>
  <si>
    <t>Jubilee walk tree (organised by A Darby)</t>
  </si>
  <si>
    <t>Bowls receipt</t>
  </si>
  <si>
    <t>5.12.16</t>
  </si>
  <si>
    <t>November litter picking</t>
  </si>
  <si>
    <t>URM Glass</t>
  </si>
  <si>
    <t>Gardening October</t>
  </si>
  <si>
    <t xml:space="preserve">Norwich Electrical Co.  </t>
  </si>
  <si>
    <t>cable to tree</t>
  </si>
  <si>
    <t>Electricity for Vodafone</t>
  </si>
  <si>
    <t>Target Trees</t>
  </si>
  <si>
    <t>report</t>
  </si>
  <si>
    <t>5.01.17</t>
  </si>
  <si>
    <t>Clerk</t>
  </si>
  <si>
    <t>pension</t>
  </si>
  <si>
    <t>Post Office Ltd</t>
  </si>
  <si>
    <t>6.02.17</t>
  </si>
  <si>
    <t>6.01.17</t>
  </si>
  <si>
    <t>6.03.17</t>
  </si>
  <si>
    <t xml:space="preserve">CGM Landscaping </t>
  </si>
  <si>
    <t>URM glass</t>
  </si>
  <si>
    <t>Post Office Ltd HMRC</t>
  </si>
  <si>
    <t>web training</t>
  </si>
  <si>
    <t>22.02.17</t>
  </si>
  <si>
    <t>NCAPTC transparency grant</t>
  </si>
  <si>
    <t>Gardening</t>
  </si>
  <si>
    <t>HMRC Post office Ltd</t>
  </si>
  <si>
    <t>Playground and bollards</t>
  </si>
  <si>
    <t>HMRC???</t>
  </si>
  <si>
    <t>should have been £63</t>
  </si>
  <si>
    <t xml:space="preserve"> </t>
  </si>
  <si>
    <t>buy a plan for flagpole application and £!08 for defib cabinets</t>
  </si>
  <si>
    <t>HMRC tax missed from earlier in the year</t>
  </si>
  <si>
    <t>Broadland computers laptop (see transparency grant)</t>
  </si>
  <si>
    <t>end of year</t>
  </si>
  <si>
    <t>16.03.17</t>
  </si>
  <si>
    <t>slipway income</t>
  </si>
  <si>
    <t>end March</t>
  </si>
  <si>
    <t>27.03.17</t>
  </si>
  <si>
    <t>HMRC VAT</t>
  </si>
  <si>
    <t>£130 Swan litter picking £50 Swan painting</t>
  </si>
  <si>
    <t>Misc/Bank Interest</t>
  </si>
  <si>
    <t>Bank Reconciliation</t>
  </si>
  <si>
    <t>HORNING PARISH COUNCIL</t>
  </si>
  <si>
    <t xml:space="preserve">Receipts  </t>
  </si>
  <si>
    <t>Less Payments</t>
  </si>
  <si>
    <t xml:space="preserve">Balance as at cash book </t>
  </si>
  <si>
    <t>Unpresented Cheques</t>
  </si>
  <si>
    <t>Add:</t>
  </si>
  <si>
    <t>Grants</t>
  </si>
  <si>
    <t>Receipts TOTAL</t>
  </si>
  <si>
    <t>Less:</t>
  </si>
  <si>
    <t>Payments Total</t>
  </si>
  <si>
    <t>Financial year ending 31 March 2017</t>
  </si>
  <si>
    <t>Receipts 2016/2017</t>
  </si>
  <si>
    <t>Payments 2016/2017</t>
  </si>
  <si>
    <t>Balance of Parish Council Accounts at  31.03.2017</t>
  </si>
  <si>
    <t>Total of 2016/2017 Receipts</t>
  </si>
  <si>
    <t>Plus opening balance at 01 April 2016</t>
  </si>
  <si>
    <t>VAT returned</t>
  </si>
  <si>
    <t>External funding</t>
  </si>
  <si>
    <t>Other</t>
  </si>
  <si>
    <t>Balance as at 31st March 2017</t>
  </si>
  <si>
    <t>Community Account  No 00478385   31.03.16</t>
  </si>
  <si>
    <t>Business Savings Account No 30478504 31.03.16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</si>
</sst>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£&quot;#,##0"/>
    <numFmt numFmtId="165" formatCode="0_);\(0\)"/>
    <numFmt numFmtId="166" formatCode="&quot;£&quot;#,##0.00;\-&quot;£&quot;#,##0.00"/>
    <numFmt numFmtId="167" formatCode="&quot;£&quot;#,##0.00"/>
    <numFmt numFmtId="168" formatCode="&quot;£&quot;#,##0.00;[Red]&quot;£&quot;#,##0.00"/>
    <numFmt numFmtId="169" formatCode="&quot;£&quot;#,##0.00;[Red]\-&quot;£&quot;#,##0.00"/>
    <numFmt numFmtId="170" formatCode="#,##0.000000000000"/>
    <numFmt numFmtId="171" formatCode="#,##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7"/>
      <name val="Times New Roman"/>
      <family val="1"/>
    </font>
    <font>
      <sz val="11"/>
      <color theme="0" tint="-0.499984740745262"/>
      <name val="Calibri"/>
      <family val="2"/>
      <scheme val="minor"/>
    </font>
    <font>
      <i/>
      <sz val="8"/>
      <name val="Arial"/>
      <family val="2"/>
    </font>
    <font>
      <sz val="8"/>
      <color theme="0" tint="-0.499984740745262"/>
      <name val="Calibri"/>
      <family val="2"/>
      <scheme val="minor"/>
    </font>
    <font>
      <b/>
      <sz val="10"/>
      <color theme="0" tint="-0.49998474074526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u/>
      <sz val="12"/>
      <color indexed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b/>
      <u/>
      <sz val="16"/>
      <name val="Arial"/>
      <family val="2"/>
    </font>
    <font>
      <b/>
      <i/>
      <sz val="12"/>
      <color indexed="4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i/>
      <u/>
      <sz val="12"/>
      <color indexed="40"/>
      <name val="Arial"/>
      <family val="2"/>
    </font>
    <font>
      <b/>
      <u/>
      <sz val="10"/>
      <color indexed="4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33">
    <xf numFmtId="0" fontId="0" fillId="0" borderId="0" xfId="0"/>
    <xf numFmtId="0" fontId="1" fillId="0" borderId="0" xfId="0" applyFont="1"/>
    <xf numFmtId="14" fontId="2" fillId="0" borderId="0" xfId="0" applyNumberFormat="1" applyFont="1"/>
    <xf numFmtId="14" fontId="0" fillId="0" borderId="0" xfId="0" applyNumberFormat="1"/>
    <xf numFmtId="14" fontId="1" fillId="0" borderId="0" xfId="0" applyNumberFormat="1" applyFont="1"/>
    <xf numFmtId="14" fontId="3" fillId="0" borderId="0" xfId="0" applyNumberFormat="1" applyFont="1"/>
    <xf numFmtId="4" fontId="0" fillId="0" borderId="0" xfId="0" applyNumberFormat="1"/>
    <xf numFmtId="4" fontId="1" fillId="0" borderId="0" xfId="0" applyNumberFormat="1" applyFont="1"/>
    <xf numFmtId="14" fontId="0" fillId="0" borderId="0" xfId="0" applyNumberFormat="1" applyFont="1"/>
    <xf numFmtId="0" fontId="0" fillId="0" borderId="0" xfId="0" applyFont="1"/>
    <xf numFmtId="4" fontId="0" fillId="0" borderId="0" xfId="0" applyNumberFormat="1" applyFont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4" fillId="0" borderId="0" xfId="0" applyFont="1" applyFill="1"/>
    <xf numFmtId="14" fontId="4" fillId="0" borderId="0" xfId="0" applyNumberFormat="1" applyFont="1" applyFill="1"/>
    <xf numFmtId="4" fontId="4" fillId="0" borderId="0" xfId="0" applyNumberFormat="1" applyFont="1" applyFill="1"/>
    <xf numFmtId="0" fontId="4" fillId="0" borderId="0" xfId="0" applyNumberFormat="1" applyFont="1" applyFill="1"/>
    <xf numFmtId="14" fontId="0" fillId="4" borderId="0" xfId="0" applyNumberFormat="1" applyFill="1"/>
    <xf numFmtId="4" fontId="0" fillId="4" borderId="0" xfId="0" applyNumberFormat="1" applyFill="1"/>
    <xf numFmtId="0" fontId="0" fillId="4" borderId="0" xfId="0" applyFill="1"/>
    <xf numFmtId="4" fontId="0" fillId="4" borderId="0" xfId="0" applyNumberFormat="1" applyFont="1" applyFill="1"/>
    <xf numFmtId="14" fontId="4" fillId="0" borderId="4" xfId="0" applyNumberFormat="1" applyFont="1" applyFill="1" applyBorder="1"/>
    <xf numFmtId="4" fontId="4" fillId="0" borderId="5" xfId="0" applyNumberFormat="1" applyFont="1" applyFill="1" applyBorder="1"/>
    <xf numFmtId="0" fontId="4" fillId="0" borderId="5" xfId="0" applyFont="1" applyFill="1" applyBorder="1"/>
    <xf numFmtId="0" fontId="12" fillId="2" borderId="1" xfId="0" applyFont="1" applyFill="1" applyBorder="1"/>
    <xf numFmtId="0" fontId="4" fillId="2" borderId="3" xfId="0" applyNumberFormat="1" applyFont="1" applyFill="1" applyBorder="1"/>
    <xf numFmtId="14" fontId="0" fillId="0" borderId="0" xfId="0" applyNumberFormat="1" applyFill="1"/>
    <xf numFmtId="0" fontId="0" fillId="0" borderId="0" xfId="0" applyFill="1"/>
    <xf numFmtId="4" fontId="0" fillId="0" borderId="0" xfId="0" applyNumberFormat="1" applyFill="1"/>
    <xf numFmtId="4" fontId="1" fillId="0" borderId="0" xfId="0" applyNumberFormat="1" applyFont="1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14" fontId="12" fillId="0" borderId="5" xfId="0" applyNumberFormat="1" applyFont="1" applyFill="1" applyBorder="1" applyAlignment="1">
      <alignment horizontal="left"/>
    </xf>
    <xf numFmtId="14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4" fontId="4" fillId="0" borderId="0" xfId="0" applyNumberFormat="1" applyFont="1" applyFill="1" applyAlignment="1"/>
    <xf numFmtId="4" fontId="4" fillId="0" borderId="5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4" fontId="4" fillId="0" borderId="11" xfId="0" applyNumberFormat="1" applyFont="1" applyFill="1" applyBorder="1"/>
    <xf numFmtId="14" fontId="12" fillId="0" borderId="4" xfId="0" applyNumberFormat="1" applyFont="1" applyFill="1" applyBorder="1" applyAlignment="1">
      <alignment horizontal="left"/>
    </xf>
    <xf numFmtId="14" fontId="0" fillId="0" borderId="2" xfId="0" applyNumberFormat="1" applyBorder="1"/>
    <xf numFmtId="4" fontId="0" fillId="0" borderId="2" xfId="0" applyNumberFormat="1" applyFill="1" applyBorder="1"/>
    <xf numFmtId="0" fontId="0" fillId="0" borderId="2" xfId="0" applyFill="1" applyBorder="1"/>
    <xf numFmtId="4" fontId="0" fillId="0" borderId="2" xfId="0" applyNumberFormat="1" applyBorder="1"/>
    <xf numFmtId="4" fontId="0" fillId="0" borderId="2" xfId="0" applyNumberFormat="1" applyFont="1" applyBorder="1"/>
    <xf numFmtId="0" fontId="0" fillId="0" borderId="0" xfId="0" applyFill="1" applyBorder="1"/>
    <xf numFmtId="4" fontId="4" fillId="5" borderId="0" xfId="0" applyNumberFormat="1" applyFont="1" applyFill="1"/>
    <xf numFmtId="0" fontId="4" fillId="0" borderId="0" xfId="1" applyNumberFormat="1" applyFont="1" applyFill="1"/>
    <xf numFmtId="165" fontId="4" fillId="0" borderId="0" xfId="1" applyNumberFormat="1" applyFont="1" applyFill="1" applyAlignment="1">
      <alignment horizontal="right"/>
    </xf>
    <xf numFmtId="14" fontId="4" fillId="0" borderId="8" xfId="0" applyNumberFormat="1" applyFont="1" applyFill="1" applyBorder="1"/>
    <xf numFmtId="0" fontId="4" fillId="0" borderId="8" xfId="0" applyFont="1" applyFill="1" applyBorder="1"/>
    <xf numFmtId="4" fontId="4" fillId="0" borderId="8" xfId="0" applyNumberFormat="1" applyFont="1" applyFill="1" applyBorder="1"/>
    <xf numFmtId="1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5" fontId="4" fillId="0" borderId="1" xfId="1" applyNumberFormat="1" applyFont="1" applyFill="1" applyBorder="1" applyAlignment="1">
      <alignment horizontal="right"/>
    </xf>
    <xf numFmtId="14" fontId="4" fillId="0" borderId="13" xfId="0" applyNumberFormat="1" applyFont="1" applyFill="1" applyBorder="1"/>
    <xf numFmtId="14" fontId="12" fillId="0" borderId="12" xfId="0" applyNumberFormat="1" applyFont="1" applyFill="1" applyBorder="1" applyAlignment="1">
      <alignment horizontal="left"/>
    </xf>
    <xf numFmtId="0" fontId="4" fillId="0" borderId="12" xfId="0" applyFont="1" applyFill="1" applyBorder="1"/>
    <xf numFmtId="4" fontId="4" fillId="0" borderId="12" xfId="0" applyNumberFormat="1" applyFont="1" applyFill="1" applyBorder="1"/>
    <xf numFmtId="1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14" fontId="12" fillId="0" borderId="0" xfId="0" applyNumberFormat="1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4" fontId="4" fillId="0" borderId="0" xfId="0" applyNumberFormat="1" applyFont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" fontId="4" fillId="0" borderId="1" xfId="0" applyNumberFormat="1" applyFont="1" applyBorder="1"/>
    <xf numFmtId="14" fontId="12" fillId="0" borderId="1" xfId="0" applyNumberFormat="1" applyFont="1" applyBorder="1"/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4" fontId="12" fillId="0" borderId="1" xfId="0" applyNumberFormat="1" applyFont="1" applyBorder="1"/>
    <xf numFmtId="0" fontId="12" fillId="0" borderId="0" xfId="0" applyFont="1" applyAlignment="1">
      <alignment horizontal="left" vertical="center" indent="15"/>
    </xf>
    <xf numFmtId="14" fontId="4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14" fontId="4" fillId="0" borderId="8" xfId="0" applyNumberFormat="1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/>
    <xf numFmtId="4" fontId="4" fillId="0" borderId="8" xfId="0" applyNumberFormat="1" applyFont="1" applyBorder="1"/>
    <xf numFmtId="0" fontId="4" fillId="0" borderId="0" xfId="0" applyFont="1" applyAlignment="1">
      <alignment horizontal="left" vertical="center" indent="15"/>
    </xf>
    <xf numFmtId="14" fontId="4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4" fontId="4" fillId="0" borderId="3" xfId="0" applyNumberFormat="1" applyFont="1" applyBorder="1"/>
    <xf numFmtId="14" fontId="4" fillId="0" borderId="0" xfId="0" applyNumberFormat="1" applyFont="1"/>
    <xf numFmtId="14" fontId="4" fillId="0" borderId="8" xfId="0" applyNumberFormat="1" applyFont="1" applyBorder="1" applyAlignment="1">
      <alignment horizontal="left"/>
    </xf>
    <xf numFmtId="14" fontId="4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2" fillId="0" borderId="6" xfId="0" applyFont="1" applyBorder="1" applyAlignment="1">
      <alignment horizontal="left" vertical="center" indent="15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15"/>
    </xf>
    <xf numFmtId="14" fontId="4" fillId="4" borderId="0" xfId="0" applyNumberFormat="1" applyFont="1" applyFill="1"/>
    <xf numFmtId="4" fontId="4" fillId="0" borderId="10" xfId="0" applyNumberFormat="1" applyFont="1" applyFill="1" applyBorder="1"/>
    <xf numFmtId="0" fontId="14" fillId="4" borderId="0" xfId="0" applyFont="1" applyFill="1"/>
    <xf numFmtId="0" fontId="15" fillId="0" borderId="0" xfId="0" applyFont="1"/>
    <xf numFmtId="0" fontId="16" fillId="4" borderId="0" xfId="0" applyFont="1" applyFill="1"/>
    <xf numFmtId="0" fontId="7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5" fillId="3" borderId="1" xfId="0" applyFont="1" applyFill="1" applyBorder="1" applyAlignment="1">
      <alignment horizontal="center"/>
    </xf>
    <xf numFmtId="17" fontId="17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8" fillId="0" borderId="1" xfId="0" applyFont="1" applyBorder="1"/>
    <xf numFmtId="164" fontId="14" fillId="4" borderId="1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164" fontId="9" fillId="0" borderId="1" xfId="0" applyNumberFormat="1" applyFont="1" applyBorder="1"/>
    <xf numFmtId="0" fontId="10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7" fillId="0" borderId="1" xfId="0" applyFont="1" applyBorder="1"/>
    <xf numFmtId="164" fontId="17" fillId="4" borderId="1" xfId="0" applyNumberFormat="1" applyFont="1" applyFill="1" applyBorder="1"/>
    <xf numFmtId="164" fontId="5" fillId="3" borderId="1" xfId="0" applyNumberFormat="1" applyFont="1" applyFill="1" applyBorder="1"/>
    <xf numFmtId="164" fontId="5" fillId="0" borderId="1" xfId="0" applyNumberFormat="1" applyFont="1" applyBorder="1"/>
    <xf numFmtId="164" fontId="5" fillId="0" borderId="1" xfId="0" applyNumberFormat="1" applyFont="1" applyFill="1" applyBorder="1"/>
    <xf numFmtId="0" fontId="14" fillId="4" borderId="1" xfId="0" applyFont="1" applyFill="1" applyBorder="1"/>
    <xf numFmtId="164" fontId="1" fillId="3" borderId="1" xfId="0" applyNumberFormat="1" applyFont="1" applyFill="1" applyBorder="1"/>
    <xf numFmtId="14" fontId="4" fillId="3" borderId="4" xfId="0" applyNumberFormat="1" applyFont="1" applyFill="1" applyBorder="1"/>
    <xf numFmtId="14" fontId="12" fillId="3" borderId="5" xfId="0" applyNumberFormat="1" applyFont="1" applyFill="1" applyBorder="1" applyAlignment="1">
      <alignment horizontal="left"/>
    </xf>
    <xf numFmtId="4" fontId="4" fillId="3" borderId="5" xfId="0" applyNumberFormat="1" applyFont="1" applyFill="1" applyBorder="1" applyAlignment="1">
      <alignment horizontal="left"/>
    </xf>
    <xf numFmtId="0" fontId="4" fillId="3" borderId="5" xfId="0" applyFont="1" applyFill="1" applyBorder="1"/>
    <xf numFmtId="4" fontId="4" fillId="3" borderId="10" xfId="0" applyNumberFormat="1" applyFont="1" applyFill="1" applyBorder="1"/>
    <xf numFmtId="0" fontId="5" fillId="6" borderId="1" xfId="0" applyFont="1" applyFill="1" applyBorder="1"/>
    <xf numFmtId="164" fontId="0" fillId="6" borderId="1" xfId="0" applyNumberFormat="1" applyFill="1" applyBorder="1"/>
    <xf numFmtId="0" fontId="5" fillId="7" borderId="1" xfId="0" applyFont="1" applyFill="1" applyBorder="1"/>
    <xf numFmtId="164" fontId="0" fillId="7" borderId="1" xfId="0" applyNumberFormat="1" applyFill="1" applyBorder="1"/>
    <xf numFmtId="0" fontId="12" fillId="3" borderId="14" xfId="0" applyFont="1" applyFill="1" applyBorder="1"/>
    <xf numFmtId="0" fontId="12" fillId="3" borderId="9" xfId="0" applyFont="1" applyFill="1" applyBorder="1"/>
    <xf numFmtId="4" fontId="12" fillId="3" borderId="15" xfId="0" applyNumberFormat="1" applyFont="1" applyFill="1" applyBorder="1"/>
    <xf numFmtId="4" fontId="0" fillId="3" borderId="0" xfId="0" applyNumberFormat="1" applyFill="1"/>
    <xf numFmtId="4" fontId="4" fillId="0" borderId="0" xfId="0" applyNumberFormat="1" applyFont="1" applyFill="1" applyBorder="1"/>
    <xf numFmtId="14" fontId="12" fillId="0" borderId="16" xfId="0" applyNumberFormat="1" applyFont="1" applyFill="1" applyBorder="1"/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Fill="1" applyBorder="1"/>
    <xf numFmtId="4" fontId="12" fillId="0" borderId="6" xfId="0" applyNumberFormat="1" applyFont="1" applyFill="1" applyBorder="1"/>
    <xf numFmtId="14" fontId="4" fillId="0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4" fontId="0" fillId="0" borderId="4" xfId="0" applyNumberFormat="1" applyFont="1" applyBorder="1"/>
    <xf numFmtId="0" fontId="0" fillId="0" borderId="5" xfId="0" applyFont="1" applyBorder="1"/>
    <xf numFmtId="4" fontId="0" fillId="0" borderId="5" xfId="0" applyNumberFormat="1" applyFont="1" applyBorder="1"/>
    <xf numFmtId="0" fontId="0" fillId="0" borderId="0" xfId="0" applyFont="1" applyFill="1" applyBorder="1"/>
    <xf numFmtId="14" fontId="0" fillId="0" borderId="0" xfId="0" applyNumberFormat="1" applyFont="1" applyFill="1"/>
    <xf numFmtId="0" fontId="0" fillId="0" borderId="0" xfId="0" applyFont="1" applyFill="1"/>
    <xf numFmtId="4" fontId="0" fillId="0" borderId="0" xfId="0" applyNumberFormat="1" applyFont="1" applyFill="1"/>
    <xf numFmtId="14" fontId="0" fillId="0" borderId="0" xfId="0" applyNumberFormat="1" applyFont="1" applyBorder="1"/>
    <xf numFmtId="0" fontId="0" fillId="0" borderId="0" xfId="0" applyFont="1" applyBorder="1"/>
    <xf numFmtId="4" fontId="0" fillId="0" borderId="0" xfId="0" applyNumberFormat="1" applyFont="1" applyBorder="1"/>
    <xf numFmtId="4" fontId="12" fillId="0" borderId="12" xfId="0" applyNumberFormat="1" applyFont="1" applyBorder="1" applyAlignment="1">
      <alignment horizontal="left" vertical="center" indent="15"/>
    </xf>
    <xf numFmtId="0" fontId="4" fillId="0" borderId="0" xfId="0" applyNumberFormat="1" applyFont="1"/>
    <xf numFmtId="14" fontId="0" fillId="0" borderId="0" xfId="0" applyNumberFormat="1" applyBorder="1"/>
    <xf numFmtId="0" fontId="0" fillId="0" borderId="0" xfId="0" applyBorder="1"/>
    <xf numFmtId="4" fontId="0" fillId="0" borderId="0" xfId="0" applyNumberForma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14" xfId="0" applyFont="1" applyFill="1" applyBorder="1" applyAlignment="1">
      <alignment vertical="center"/>
    </xf>
    <xf numFmtId="0" fontId="24" fillId="8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9" fillId="0" borderId="1" xfId="0" applyFont="1" applyBorder="1" applyAlignment="1">
      <alignment horizontal="right" vertical="center"/>
    </xf>
    <xf numFmtId="166" fontId="19" fillId="0" borderId="1" xfId="0" applyNumberFormat="1" applyFont="1" applyFill="1" applyBorder="1" applyAlignment="1">
      <alignment vertical="center"/>
    </xf>
    <xf numFmtId="166" fontId="19" fillId="0" borderId="1" xfId="0" applyNumberFormat="1" applyFont="1" applyBorder="1" applyAlignment="1">
      <alignment vertical="center"/>
    </xf>
    <xf numFmtId="166" fontId="19" fillId="0" borderId="17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166" fontId="18" fillId="0" borderId="1" xfId="0" applyNumberFormat="1" applyFont="1" applyBorder="1" applyAlignment="1">
      <alignment vertical="center"/>
    </xf>
    <xf numFmtId="166" fontId="19" fillId="0" borderId="3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0" fontId="18" fillId="0" borderId="1" xfId="0" applyFont="1" applyBorder="1" applyAlignment="1">
      <alignment horizontal="right" vertical="center"/>
    </xf>
    <xf numFmtId="0" fontId="24" fillId="9" borderId="1" xfId="0" applyFont="1" applyFill="1" applyBorder="1" applyAlignment="1">
      <alignment horizontal="center" vertical="center" wrapText="1"/>
    </xf>
    <xf numFmtId="166" fontId="18" fillId="9" borderId="1" xfId="0" applyNumberFormat="1" applyFont="1" applyFill="1" applyBorder="1" applyAlignment="1">
      <alignment vertical="center"/>
    </xf>
    <xf numFmtId="166" fontId="24" fillId="8" borderId="7" xfId="0" applyNumberFormat="1" applyFont="1" applyFill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9" fillId="9" borderId="8" xfId="0" applyFont="1" applyFill="1" applyBorder="1" applyAlignment="1">
      <alignment horizontal="left" vertical="center" wrapText="1"/>
    </xf>
    <xf numFmtId="166" fontId="18" fillId="9" borderId="8" xfId="0" applyNumberFormat="1" applyFont="1" applyFill="1" applyBorder="1" applyAlignment="1">
      <alignment vertical="center"/>
    </xf>
    <xf numFmtId="166" fontId="24" fillId="8" borderId="19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14" fontId="18" fillId="0" borderId="1" xfId="0" applyNumberFormat="1" applyFont="1" applyFill="1" applyBorder="1" applyAlignment="1"/>
    <xf numFmtId="167" fontId="25" fillId="0" borderId="1" xfId="0" applyNumberFormat="1" applyFont="1" applyFill="1" applyBorder="1" applyAlignment="1">
      <alignment vertical="center"/>
    </xf>
    <xf numFmtId="167" fontId="25" fillId="0" borderId="1" xfId="0" applyNumberFormat="1" applyFont="1" applyFill="1" applyBorder="1"/>
    <xf numFmtId="15" fontId="18" fillId="0" borderId="14" xfId="0" applyNumberFormat="1" applyFont="1" applyBorder="1" applyAlignment="1">
      <alignment vertical="center"/>
    </xf>
    <xf numFmtId="167" fontId="26" fillId="0" borderId="0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horizontal="left" vertical="center" wrapText="1"/>
    </xf>
    <xf numFmtId="167" fontId="19" fillId="0" borderId="1" xfId="0" applyNumberFormat="1" applyFont="1" applyFill="1" applyBorder="1" applyAlignment="1">
      <alignment vertical="center"/>
    </xf>
    <xf numFmtId="167" fontId="24" fillId="0" borderId="19" xfId="0" applyNumberFormat="1" applyFont="1" applyFill="1" applyBorder="1" applyAlignment="1">
      <alignment vertical="center"/>
    </xf>
    <xf numFmtId="0" fontId="18" fillId="0" borderId="14" xfId="0" applyFont="1" applyBorder="1" applyAlignment="1">
      <alignment horizontal="right" vertical="center"/>
    </xf>
    <xf numFmtId="0" fontId="27" fillId="8" borderId="1" xfId="0" applyFont="1" applyFill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19" fillId="0" borderId="1" xfId="0" applyFont="1" applyBorder="1" applyAlignment="1">
      <alignment horizontal="right" vertical="center" wrapText="1"/>
    </xf>
    <xf numFmtId="167" fontId="18" fillId="0" borderId="1" xfId="0" applyNumberFormat="1" applyFont="1" applyBorder="1" applyAlignment="1">
      <alignment horizontal="right" vertical="center"/>
    </xf>
    <xf numFmtId="167" fontId="29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167" fontId="18" fillId="0" borderId="1" xfId="0" applyNumberFormat="1" applyFont="1" applyBorder="1" applyAlignment="1">
      <alignment vertical="center"/>
    </xf>
    <xf numFmtId="0" fontId="26" fillId="0" borderId="1" xfId="0" applyFont="1" applyBorder="1" applyAlignment="1">
      <alignment horizontal="right" vertical="center"/>
    </xf>
    <xf numFmtId="167" fontId="26" fillId="0" borderId="1" xfId="0" applyNumberFormat="1" applyFont="1" applyBorder="1" applyAlignment="1">
      <alignment horizontal="right" vertical="center"/>
    </xf>
    <xf numFmtId="168" fontId="28" fillId="0" borderId="0" xfId="0" applyNumberFormat="1" applyFont="1" applyBorder="1" applyAlignment="1">
      <alignment vertical="center"/>
    </xf>
    <xf numFmtId="166" fontId="30" fillId="0" borderId="0" xfId="0" applyNumberFormat="1" applyFont="1" applyAlignment="1">
      <alignment vertical="center"/>
    </xf>
    <xf numFmtId="167" fontId="26" fillId="0" borderId="8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right" vertical="center" wrapText="1"/>
    </xf>
    <xf numFmtId="166" fontId="18" fillId="0" borderId="14" xfId="0" applyNumberFormat="1" applyFont="1" applyBorder="1" applyAlignment="1">
      <alignment vertical="center"/>
    </xf>
    <xf numFmtId="167" fontId="23" fillId="0" borderId="1" xfId="0" applyNumberFormat="1" applyFont="1" applyBorder="1" applyAlignment="1">
      <alignment horizontal="right" vertical="center"/>
    </xf>
    <xf numFmtId="169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169" fontId="18" fillId="0" borderId="1" xfId="0" applyNumberFormat="1" applyFont="1" applyBorder="1" applyAlignment="1">
      <alignment vertical="center"/>
    </xf>
    <xf numFmtId="169" fontId="18" fillId="0" borderId="1" xfId="0" applyNumberFormat="1" applyFont="1" applyBorder="1" applyAlignment="1">
      <alignment vertical="center" wrapText="1"/>
    </xf>
    <xf numFmtId="166" fontId="31" fillId="0" borderId="0" xfId="0" applyNumberFormat="1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0" fontId="27" fillId="0" borderId="1" xfId="0" applyFont="1" applyBorder="1" applyAlignment="1">
      <alignment horizontal="right" vertical="center"/>
    </xf>
    <xf numFmtId="166" fontId="23" fillId="0" borderId="1" xfId="0" applyNumberFormat="1" applyFont="1" applyBorder="1" applyAlignment="1">
      <alignment vertical="center"/>
    </xf>
    <xf numFmtId="167" fontId="28" fillId="0" borderId="0" xfId="0" applyNumberFormat="1" applyFont="1" applyBorder="1" applyAlignment="1">
      <alignment vertical="center" wrapText="1"/>
    </xf>
    <xf numFmtId="166" fontId="27" fillId="9" borderId="1" xfId="0" applyNumberFormat="1" applyFont="1" applyFill="1" applyBorder="1" applyAlignment="1">
      <alignment vertical="center"/>
    </xf>
    <xf numFmtId="0" fontId="32" fillId="0" borderId="0" xfId="0" applyFont="1" applyBorder="1" applyAlignment="1">
      <alignment horizontal="center" vertical="center" wrapText="1"/>
    </xf>
    <xf numFmtId="170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71" fontId="0" fillId="0" borderId="0" xfId="0" applyNumberFormat="1" applyAlignment="1">
      <alignment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workbookViewId="0">
      <pane ySplit="2205" topLeftCell="A61" activePane="bottomLeft"/>
      <selection activeCell="P1" sqref="P1:P1048576"/>
      <selection pane="bottomLeft" activeCell="Q88" sqref="Q88"/>
    </sheetView>
  </sheetViews>
  <sheetFormatPr defaultRowHeight="15" x14ac:dyDescent="0.25"/>
  <cols>
    <col min="1" max="1" width="13.140625" style="3" customWidth="1"/>
    <col min="2" max="2" width="31.42578125" bestFit="1" customWidth="1"/>
    <col min="3" max="3" width="8.85546875" bestFit="1" customWidth="1"/>
    <col min="4" max="4" width="9.140625" style="6" bestFit="1" customWidth="1"/>
    <col min="5" max="5" width="10.85546875" style="6" bestFit="1" customWidth="1"/>
    <col min="6" max="6" width="10.85546875" style="6" customWidth="1"/>
    <col min="7" max="9" width="12.28515625" style="6" customWidth="1"/>
    <col min="10" max="11" width="9.140625" style="6"/>
    <col min="12" max="12" width="11.7109375" style="6" bestFit="1" customWidth="1"/>
    <col min="13" max="15" width="9.140625" style="7"/>
    <col min="16" max="16" width="9.140625" style="6"/>
    <col min="17" max="17" width="16" style="6" bestFit="1" customWidth="1"/>
    <col min="18" max="18" width="9.85546875" style="6" bestFit="1" customWidth="1"/>
    <col min="19" max="21" width="9.140625" style="6"/>
  </cols>
  <sheetData>
    <row r="1" spans="1:21" ht="23.25" x14ac:dyDescent="0.35">
      <c r="A1" s="2" t="s">
        <v>0</v>
      </c>
    </row>
    <row r="3" spans="1:21" ht="21" x14ac:dyDescent="0.35">
      <c r="A3" s="5" t="s">
        <v>12</v>
      </c>
    </row>
    <row r="4" spans="1:21" x14ac:dyDescent="0.25">
      <c r="A4" s="3" t="s">
        <v>1</v>
      </c>
    </row>
    <row r="5" spans="1:21" x14ac:dyDescent="0.25">
      <c r="A5" s="4" t="s">
        <v>2</v>
      </c>
      <c r="B5" s="1" t="s">
        <v>3</v>
      </c>
      <c r="C5" s="1" t="s">
        <v>21</v>
      </c>
      <c r="D5" s="7" t="s">
        <v>4</v>
      </c>
      <c r="E5" s="7" t="s">
        <v>17</v>
      </c>
      <c r="F5" s="7" t="s">
        <v>39</v>
      </c>
      <c r="G5" s="7" t="s">
        <v>18</v>
      </c>
      <c r="H5" s="7" t="s">
        <v>24</v>
      </c>
      <c r="I5" s="7" t="s">
        <v>119</v>
      </c>
      <c r="J5" s="7" t="s">
        <v>23</v>
      </c>
      <c r="K5" s="7" t="s">
        <v>11</v>
      </c>
      <c r="L5" s="7" t="s">
        <v>120</v>
      </c>
      <c r="M5" s="7" t="s">
        <v>134</v>
      </c>
      <c r="N5" s="7" t="s">
        <v>8</v>
      </c>
      <c r="O5" s="7" t="s">
        <v>133</v>
      </c>
      <c r="P5" s="7" t="s">
        <v>19</v>
      </c>
      <c r="Q5" s="7" t="s">
        <v>154</v>
      </c>
    </row>
    <row r="6" spans="1:21" x14ac:dyDescent="0.25">
      <c r="A6" s="4"/>
      <c r="B6" s="1"/>
      <c r="C6" s="1"/>
      <c r="D6" s="7"/>
      <c r="E6" s="7"/>
      <c r="F6" s="7"/>
      <c r="G6" s="7"/>
      <c r="H6" s="7"/>
      <c r="I6" s="7"/>
      <c r="Q6" s="7"/>
    </row>
    <row r="7" spans="1:21" s="9" customFormat="1" x14ac:dyDescent="0.25">
      <c r="A7" s="8" t="s">
        <v>73</v>
      </c>
      <c r="B7" s="9" t="s">
        <v>74</v>
      </c>
      <c r="C7" s="9" t="s">
        <v>22</v>
      </c>
      <c r="D7" s="10">
        <v>375</v>
      </c>
      <c r="E7" s="10"/>
      <c r="F7" s="10"/>
      <c r="G7" s="10"/>
      <c r="H7" s="10">
        <v>375</v>
      </c>
      <c r="I7" s="10"/>
      <c r="J7" s="10"/>
      <c r="K7" s="10"/>
      <c r="L7" s="10"/>
      <c r="M7" s="10"/>
      <c r="N7" s="10"/>
      <c r="O7" s="10"/>
      <c r="P7" s="10"/>
      <c r="Q7" s="10"/>
      <c r="R7" s="10">
        <f t="shared" ref="R7:R21" si="0">D7-(SUM(E7:Q7))</f>
        <v>0</v>
      </c>
      <c r="S7" s="10"/>
      <c r="T7" s="10"/>
      <c r="U7" s="10"/>
    </row>
    <row r="8" spans="1:21" s="9" customFormat="1" ht="15.75" thickBot="1" x14ac:dyDescent="0.3">
      <c r="A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f t="shared" si="0"/>
        <v>0</v>
      </c>
      <c r="S8" s="10"/>
      <c r="T8" s="10"/>
      <c r="U8" s="10"/>
    </row>
    <row r="9" spans="1:21" s="9" customFormat="1" ht="15.75" thickBot="1" x14ac:dyDescent="0.3">
      <c r="A9" s="150"/>
      <c r="B9" s="151" t="s">
        <v>126</v>
      </c>
      <c r="C9" s="151"/>
      <c r="D9" s="152">
        <f>SUM(D6:D8)</f>
        <v>375</v>
      </c>
      <c r="E9" s="152">
        <f t="shared" ref="E9:N9" si="1">SUM(E6:E8)</f>
        <v>0</v>
      </c>
      <c r="F9" s="152">
        <f t="shared" si="1"/>
        <v>0</v>
      </c>
      <c r="G9" s="152">
        <f t="shared" si="1"/>
        <v>0</v>
      </c>
      <c r="H9" s="152">
        <f t="shared" si="1"/>
        <v>375</v>
      </c>
      <c r="I9" s="152">
        <f t="shared" ref="I9" si="2">SUM(I6:I8)</f>
        <v>0</v>
      </c>
      <c r="J9" s="152">
        <f t="shared" si="1"/>
        <v>0</v>
      </c>
      <c r="K9" s="152">
        <f t="shared" si="1"/>
        <v>0</v>
      </c>
      <c r="L9" s="152">
        <f t="shared" si="1"/>
        <v>0</v>
      </c>
      <c r="M9" s="152">
        <f t="shared" ref="M9" si="3">SUM(M6:M8)</f>
        <v>0</v>
      </c>
      <c r="N9" s="152">
        <f t="shared" si="1"/>
        <v>0</v>
      </c>
      <c r="O9" s="152">
        <f t="shared" ref="O9:Q9" si="4">SUM(O6:O8)</f>
        <v>0</v>
      </c>
      <c r="P9" s="152">
        <f>SUM(P6:P8)</f>
        <v>0</v>
      </c>
      <c r="Q9" s="152">
        <f t="shared" si="4"/>
        <v>0</v>
      </c>
      <c r="R9" s="10">
        <f t="shared" si="0"/>
        <v>0</v>
      </c>
      <c r="S9" s="10"/>
      <c r="T9" s="10"/>
      <c r="U9" s="10"/>
    </row>
    <row r="10" spans="1:21" s="9" customFormat="1" x14ac:dyDescent="0.25">
      <c r="A10" s="8" t="s">
        <v>176</v>
      </c>
      <c r="B10" s="153" t="s">
        <v>11</v>
      </c>
      <c r="C10" s="9" t="s">
        <v>22</v>
      </c>
      <c r="D10" s="10">
        <f>SUM(E10:Q10)</f>
        <v>7933</v>
      </c>
      <c r="E10" s="10"/>
      <c r="F10" s="10"/>
      <c r="G10" s="10"/>
      <c r="H10" s="10"/>
      <c r="I10" s="10"/>
      <c r="J10" s="10"/>
      <c r="K10" s="10">
        <v>7933</v>
      </c>
      <c r="L10" s="10"/>
      <c r="M10" s="10"/>
      <c r="N10" s="10"/>
      <c r="O10" s="10"/>
      <c r="P10" s="10"/>
      <c r="Q10" s="10"/>
      <c r="R10" s="10">
        <f t="shared" si="0"/>
        <v>0</v>
      </c>
      <c r="S10" s="10"/>
      <c r="T10" s="10"/>
      <c r="U10" s="10"/>
    </row>
    <row r="11" spans="1:21" s="9" customFormat="1" x14ac:dyDescent="0.25">
      <c r="A11" s="8" t="s">
        <v>176</v>
      </c>
      <c r="B11" s="153" t="s">
        <v>120</v>
      </c>
      <c r="C11" s="9" t="s">
        <v>22</v>
      </c>
      <c r="D11" s="10">
        <f>SUM(E11:Q11)</f>
        <v>390</v>
      </c>
      <c r="E11" s="10"/>
      <c r="F11" s="10"/>
      <c r="G11" s="10"/>
      <c r="H11" s="10"/>
      <c r="I11" s="10"/>
      <c r="J11" s="10"/>
      <c r="K11" s="10"/>
      <c r="L11" s="10">
        <v>390</v>
      </c>
      <c r="M11" s="10"/>
      <c r="N11" s="10"/>
      <c r="O11" s="10"/>
      <c r="P11" s="10"/>
      <c r="Q11" s="10"/>
      <c r="R11" s="10">
        <f t="shared" si="0"/>
        <v>0</v>
      </c>
      <c r="S11" s="10"/>
      <c r="T11" s="10"/>
      <c r="U11" s="10"/>
    </row>
    <row r="12" spans="1:21" s="9" customFormat="1" x14ac:dyDescent="0.25">
      <c r="A12" s="8" t="s">
        <v>177</v>
      </c>
      <c r="B12" s="154" t="s">
        <v>161</v>
      </c>
      <c r="C12" s="155"/>
      <c r="D12" s="10">
        <v>80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>
        <v>80</v>
      </c>
      <c r="P12" s="10"/>
      <c r="Q12" s="10"/>
      <c r="R12" s="10">
        <f t="shared" si="0"/>
        <v>0</v>
      </c>
      <c r="S12" s="10"/>
      <c r="T12" s="10"/>
      <c r="U12" s="10"/>
    </row>
    <row r="13" spans="1:21" s="9" customFormat="1" x14ac:dyDescent="0.25">
      <c r="A13" s="8" t="s">
        <v>177</v>
      </c>
      <c r="B13" s="8" t="s">
        <v>160</v>
      </c>
      <c r="D13" s="10">
        <v>87.92</v>
      </c>
      <c r="E13" s="10"/>
      <c r="F13" s="10"/>
      <c r="G13" s="10">
        <v>87.92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>
        <f t="shared" si="0"/>
        <v>0</v>
      </c>
      <c r="S13" s="10"/>
      <c r="T13" s="10"/>
      <c r="U13" s="10"/>
    </row>
    <row r="14" spans="1:21" s="9" customFormat="1" x14ac:dyDescent="0.25">
      <c r="A14" s="8" t="s">
        <v>177</v>
      </c>
      <c r="B14" s="153" t="s">
        <v>178</v>
      </c>
      <c r="D14" s="10">
        <v>598.5</v>
      </c>
      <c r="E14" s="10">
        <v>598.5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f t="shared" si="0"/>
        <v>0</v>
      </c>
      <c r="S14" s="10"/>
      <c r="T14" s="10"/>
      <c r="U14" s="10"/>
    </row>
    <row r="15" spans="1:21" s="9" customFormat="1" ht="15.75" thickBot="1" x14ac:dyDescent="0.3">
      <c r="A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>
        <f t="shared" si="0"/>
        <v>0</v>
      </c>
      <c r="S15" s="10"/>
      <c r="T15" s="10"/>
      <c r="U15" s="10"/>
    </row>
    <row r="16" spans="1:21" s="9" customFormat="1" ht="15.75" thickBot="1" x14ac:dyDescent="0.3">
      <c r="A16" s="150" t="s">
        <v>50</v>
      </c>
      <c r="B16" s="151" t="s">
        <v>127</v>
      </c>
      <c r="C16" s="151"/>
      <c r="D16" s="152">
        <f>SUM(D10:D15)</f>
        <v>9089.42</v>
      </c>
      <c r="E16" s="152">
        <f t="shared" ref="E16:N16" si="5">SUM(E8:E15)</f>
        <v>598.5</v>
      </c>
      <c r="F16" s="152">
        <f t="shared" si="5"/>
        <v>0</v>
      </c>
      <c r="G16" s="152">
        <f t="shared" si="5"/>
        <v>87.92</v>
      </c>
      <c r="H16" s="152">
        <v>0</v>
      </c>
      <c r="I16" s="152">
        <v>0</v>
      </c>
      <c r="J16" s="152">
        <f t="shared" si="5"/>
        <v>0</v>
      </c>
      <c r="K16" s="152">
        <f t="shared" si="5"/>
        <v>7933</v>
      </c>
      <c r="L16" s="152">
        <f t="shared" si="5"/>
        <v>390</v>
      </c>
      <c r="M16" s="152">
        <f t="shared" ref="M16" si="6">SUM(M8:M15)</f>
        <v>0</v>
      </c>
      <c r="N16" s="152">
        <f t="shared" si="5"/>
        <v>0</v>
      </c>
      <c r="O16" s="152">
        <f t="shared" ref="O16:Q16" si="7">SUM(O8:O15)</f>
        <v>80</v>
      </c>
      <c r="P16" s="152">
        <f>SUM(P8:P15)</f>
        <v>0</v>
      </c>
      <c r="Q16" s="152">
        <f t="shared" si="7"/>
        <v>0</v>
      </c>
      <c r="R16" s="10">
        <f t="shared" si="0"/>
        <v>0</v>
      </c>
      <c r="S16" s="10"/>
      <c r="T16" s="10"/>
      <c r="U16" s="10"/>
    </row>
    <row r="17" spans="1:21" s="9" customFormat="1" x14ac:dyDescent="0.25">
      <c r="A17" s="157" t="s">
        <v>180</v>
      </c>
      <c r="B17" s="153" t="s">
        <v>204</v>
      </c>
      <c r="C17" s="158" t="s">
        <v>22</v>
      </c>
      <c r="D17" s="159">
        <v>120</v>
      </c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>
        <v>120</v>
      </c>
      <c r="P17" s="159"/>
      <c r="Q17" s="159"/>
      <c r="R17" s="10">
        <f t="shared" si="0"/>
        <v>0</v>
      </c>
      <c r="S17" s="10"/>
      <c r="T17" s="10"/>
      <c r="U17" s="10"/>
    </row>
    <row r="18" spans="1:21" s="9" customFormat="1" x14ac:dyDescent="0.25">
      <c r="A18" s="157" t="s">
        <v>182</v>
      </c>
      <c r="B18" s="153" t="s">
        <v>183</v>
      </c>
      <c r="C18" s="158" t="s">
        <v>22</v>
      </c>
      <c r="D18" s="159">
        <v>1.76</v>
      </c>
      <c r="E18" s="159"/>
      <c r="F18" s="159"/>
      <c r="G18" s="159"/>
      <c r="H18" s="159"/>
      <c r="I18" s="159"/>
      <c r="J18" s="159">
        <v>1.76</v>
      </c>
      <c r="K18" s="159"/>
      <c r="L18" s="159"/>
      <c r="M18" s="159"/>
      <c r="N18" s="159"/>
      <c r="O18" s="159"/>
      <c r="P18" s="159"/>
      <c r="Q18" s="159"/>
      <c r="R18" s="10">
        <f t="shared" si="0"/>
        <v>0</v>
      </c>
      <c r="S18" s="10"/>
      <c r="T18" s="10"/>
      <c r="U18" s="10"/>
    </row>
    <row r="19" spans="1:21" s="9" customFormat="1" x14ac:dyDescent="0.25">
      <c r="A19" s="8" t="s">
        <v>180</v>
      </c>
      <c r="B19" s="154" t="s">
        <v>162</v>
      </c>
      <c r="C19" s="155" t="s">
        <v>22</v>
      </c>
      <c r="D19" s="10">
        <f t="shared" ref="D19" si="8">SUM(E19:Q19)</f>
        <v>57</v>
      </c>
      <c r="E19" s="156">
        <v>57</v>
      </c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0">
        <f t="shared" si="0"/>
        <v>0</v>
      </c>
      <c r="S19" s="10"/>
      <c r="T19" s="10"/>
      <c r="U19" s="10"/>
    </row>
    <row r="20" spans="1:21" s="9" customFormat="1" ht="15.75" thickBot="1" x14ac:dyDescent="0.3">
      <c r="A20" s="8" t="s">
        <v>181</v>
      </c>
      <c r="B20" s="154" t="s">
        <v>163</v>
      </c>
      <c r="C20" s="155" t="s">
        <v>22</v>
      </c>
      <c r="D20" s="156">
        <v>134</v>
      </c>
      <c r="E20" s="156"/>
      <c r="F20" s="156"/>
      <c r="G20" s="156"/>
      <c r="H20" s="156"/>
      <c r="I20" s="156">
        <v>134</v>
      </c>
      <c r="J20" s="156"/>
      <c r="K20" s="156"/>
      <c r="L20" s="156"/>
      <c r="M20" s="156"/>
      <c r="N20" s="156"/>
      <c r="O20" s="156"/>
      <c r="P20" s="156"/>
      <c r="Q20" s="156"/>
      <c r="R20" s="10">
        <f t="shared" si="0"/>
        <v>0</v>
      </c>
      <c r="S20" s="10"/>
      <c r="T20" s="10"/>
      <c r="U20" s="10"/>
    </row>
    <row r="21" spans="1:21" s="9" customFormat="1" ht="15.75" thickBot="1" x14ac:dyDescent="0.3">
      <c r="A21" s="150" t="s">
        <v>50</v>
      </c>
      <c r="B21" s="151" t="s">
        <v>128</v>
      </c>
      <c r="C21" s="151"/>
      <c r="D21" s="152">
        <f>SUM(D17:D20)</f>
        <v>312.76</v>
      </c>
      <c r="E21" s="152">
        <f>SUM(E17:E20)</f>
        <v>57</v>
      </c>
      <c r="F21" s="152">
        <f t="shared" ref="F21:Q21" si="9">SUM(F17:F20)</f>
        <v>0</v>
      </c>
      <c r="G21" s="152">
        <f t="shared" si="9"/>
        <v>0</v>
      </c>
      <c r="H21" s="152">
        <f t="shared" si="9"/>
        <v>0</v>
      </c>
      <c r="I21" s="152">
        <f t="shared" si="9"/>
        <v>134</v>
      </c>
      <c r="J21" s="152">
        <f t="shared" si="9"/>
        <v>1.76</v>
      </c>
      <c r="K21" s="152">
        <f t="shared" si="9"/>
        <v>0</v>
      </c>
      <c r="L21" s="152">
        <f t="shared" si="9"/>
        <v>0</v>
      </c>
      <c r="M21" s="152">
        <f t="shared" si="9"/>
        <v>0</v>
      </c>
      <c r="N21" s="152">
        <f t="shared" si="9"/>
        <v>0</v>
      </c>
      <c r="O21" s="152">
        <f t="shared" si="9"/>
        <v>120</v>
      </c>
      <c r="P21" s="152">
        <f t="shared" si="9"/>
        <v>0</v>
      </c>
      <c r="Q21" s="152">
        <f t="shared" si="9"/>
        <v>0</v>
      </c>
      <c r="R21" s="10">
        <f t="shared" si="0"/>
        <v>0</v>
      </c>
      <c r="S21" s="10"/>
      <c r="T21" s="10"/>
      <c r="U21" s="10"/>
    </row>
    <row r="22" spans="1:21" x14ac:dyDescent="0.25">
      <c r="R22" s="10">
        <f t="shared" ref="R22:R69" si="10">D22-(SUM(E22:Q22))</f>
        <v>0</v>
      </c>
    </row>
    <row r="23" spans="1:21" x14ac:dyDescent="0.25">
      <c r="A23" s="3" t="s">
        <v>191</v>
      </c>
      <c r="B23" t="s">
        <v>74</v>
      </c>
      <c r="C23" t="s">
        <v>22</v>
      </c>
      <c r="D23" s="6">
        <v>375</v>
      </c>
      <c r="H23" s="6">
        <v>375</v>
      </c>
      <c r="R23" s="10">
        <f t="shared" si="10"/>
        <v>0</v>
      </c>
    </row>
    <row r="24" spans="1:21" ht="15.75" thickBot="1" x14ac:dyDescent="0.3">
      <c r="A24" s="3" t="s">
        <v>192</v>
      </c>
      <c r="B24" t="s">
        <v>193</v>
      </c>
      <c r="C24" t="s">
        <v>22</v>
      </c>
      <c r="D24" s="6">
        <v>19</v>
      </c>
      <c r="E24" s="6">
        <v>19</v>
      </c>
      <c r="R24" s="10">
        <f t="shared" si="10"/>
        <v>0</v>
      </c>
    </row>
    <row r="25" spans="1:21" ht="15.75" thickBot="1" x14ac:dyDescent="0.3">
      <c r="A25" s="61" t="s">
        <v>50</v>
      </c>
      <c r="B25" s="62" t="s">
        <v>129</v>
      </c>
      <c r="C25" s="62"/>
      <c r="D25" s="63">
        <f>SUM(D22:D24)</f>
        <v>394</v>
      </c>
      <c r="E25" s="63">
        <f t="shared" ref="E25:Q25" si="11">SUM(E22:E24)</f>
        <v>19</v>
      </c>
      <c r="F25" s="63">
        <f t="shared" si="11"/>
        <v>0</v>
      </c>
      <c r="G25" s="63">
        <f t="shared" si="11"/>
        <v>0</v>
      </c>
      <c r="H25" s="63">
        <f t="shared" si="11"/>
        <v>375</v>
      </c>
      <c r="I25" s="63">
        <f t="shared" si="11"/>
        <v>0</v>
      </c>
      <c r="J25" s="63">
        <f t="shared" si="11"/>
        <v>0</v>
      </c>
      <c r="K25" s="63">
        <f t="shared" si="11"/>
        <v>0</v>
      </c>
      <c r="L25" s="63">
        <f t="shared" si="11"/>
        <v>0</v>
      </c>
      <c r="M25" s="63">
        <f t="shared" si="11"/>
        <v>0</v>
      </c>
      <c r="N25" s="63">
        <f t="shared" si="11"/>
        <v>0</v>
      </c>
      <c r="O25" s="63">
        <f t="shared" si="11"/>
        <v>0</v>
      </c>
      <c r="P25" s="63">
        <f t="shared" si="11"/>
        <v>0</v>
      </c>
      <c r="Q25" s="63">
        <f t="shared" si="11"/>
        <v>0</v>
      </c>
      <c r="R25" s="10">
        <f t="shared" si="10"/>
        <v>0</v>
      </c>
    </row>
    <row r="26" spans="1:21" x14ac:dyDescent="0.25">
      <c r="R26" s="10">
        <f t="shared" si="10"/>
        <v>0</v>
      </c>
    </row>
    <row r="27" spans="1:21" x14ac:dyDescent="0.25">
      <c r="A27" s="3" t="s">
        <v>203</v>
      </c>
      <c r="B27" t="s">
        <v>202</v>
      </c>
      <c r="D27" s="6">
        <v>95</v>
      </c>
      <c r="N27" s="7">
        <v>95</v>
      </c>
      <c r="R27" s="10">
        <f t="shared" si="10"/>
        <v>0</v>
      </c>
    </row>
    <row r="28" spans="1:21" s="29" customFormat="1" ht="15.75" thickBot="1" x14ac:dyDescent="0.3">
      <c r="A28" s="28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0"/>
      <c r="Q28" s="30"/>
      <c r="R28" s="10">
        <f t="shared" si="10"/>
        <v>0</v>
      </c>
      <c r="S28" s="30"/>
      <c r="T28" s="30"/>
      <c r="U28" s="30"/>
    </row>
    <row r="29" spans="1:21" ht="15.75" thickBot="1" x14ac:dyDescent="0.3">
      <c r="A29" s="61" t="s">
        <v>50</v>
      </c>
      <c r="B29" s="62" t="s">
        <v>130</v>
      </c>
      <c r="C29" s="62"/>
      <c r="D29" s="63">
        <f>SUM(D26:D28)</f>
        <v>95</v>
      </c>
      <c r="E29" s="63">
        <f t="shared" ref="E29:Q29" si="12">SUM(E26:E28)</f>
        <v>0</v>
      </c>
      <c r="F29" s="63">
        <f t="shared" si="12"/>
        <v>0</v>
      </c>
      <c r="G29" s="63">
        <f t="shared" si="12"/>
        <v>0</v>
      </c>
      <c r="H29" s="63">
        <f t="shared" si="12"/>
        <v>0</v>
      </c>
      <c r="I29" s="63">
        <f t="shared" si="12"/>
        <v>0</v>
      </c>
      <c r="J29" s="63">
        <f t="shared" si="12"/>
        <v>0</v>
      </c>
      <c r="K29" s="63">
        <f t="shared" si="12"/>
        <v>0</v>
      </c>
      <c r="L29" s="63">
        <f t="shared" si="12"/>
        <v>0</v>
      </c>
      <c r="M29" s="63">
        <f t="shared" si="12"/>
        <v>0</v>
      </c>
      <c r="N29" s="63">
        <f t="shared" si="12"/>
        <v>95</v>
      </c>
      <c r="O29" s="63">
        <f t="shared" si="12"/>
        <v>0</v>
      </c>
      <c r="P29" s="63">
        <f t="shared" si="12"/>
        <v>0</v>
      </c>
      <c r="Q29" s="63">
        <f t="shared" si="12"/>
        <v>0</v>
      </c>
      <c r="R29" s="10">
        <f t="shared" si="10"/>
        <v>0</v>
      </c>
    </row>
    <row r="30" spans="1:21" x14ac:dyDescent="0.25">
      <c r="B30" s="6"/>
      <c r="C30" s="6"/>
      <c r="M30" s="10"/>
      <c r="N30" s="10"/>
      <c r="O30" s="10"/>
      <c r="R30" s="10">
        <f t="shared" si="10"/>
        <v>0</v>
      </c>
    </row>
    <row r="31" spans="1:21" x14ac:dyDescent="0.25">
      <c r="B31" s="30"/>
      <c r="C31" s="29"/>
      <c r="D31" s="30"/>
      <c r="E31" s="30"/>
      <c r="F31" s="30"/>
      <c r="M31" s="10"/>
      <c r="N31" s="10"/>
      <c r="O31" s="10"/>
      <c r="Q31" s="30"/>
      <c r="R31" s="10">
        <f t="shared" si="10"/>
        <v>0</v>
      </c>
    </row>
    <row r="32" spans="1:21" x14ac:dyDescent="0.25">
      <c r="A32" s="42"/>
      <c r="B32" s="43"/>
      <c r="C32" s="44"/>
      <c r="D32" s="43"/>
      <c r="E32" s="43"/>
      <c r="F32" s="43"/>
      <c r="G32" s="45"/>
      <c r="H32" s="45"/>
      <c r="I32" s="45"/>
      <c r="J32" s="45"/>
      <c r="K32" s="45"/>
      <c r="L32" s="45"/>
      <c r="M32" s="46"/>
      <c r="N32" s="46"/>
      <c r="O32" s="46"/>
      <c r="P32" s="45"/>
      <c r="Q32" s="43"/>
      <c r="R32" s="10">
        <f t="shared" si="10"/>
        <v>0</v>
      </c>
    </row>
    <row r="33" spans="1:18" x14ac:dyDescent="0.25">
      <c r="A33" s="3" t="s">
        <v>196</v>
      </c>
      <c r="B33" s="30" t="s">
        <v>205</v>
      </c>
      <c r="C33" s="47"/>
      <c r="D33" s="30">
        <v>285.8</v>
      </c>
      <c r="E33" s="30"/>
      <c r="F33" s="30"/>
      <c r="M33" s="10"/>
      <c r="N33" s="10"/>
      <c r="O33" s="10"/>
      <c r="Q33" s="30">
        <v>285.8</v>
      </c>
      <c r="R33" s="10">
        <f t="shared" si="10"/>
        <v>0</v>
      </c>
    </row>
    <row r="34" spans="1:18" x14ac:dyDescent="0.25">
      <c r="A34" s="3" t="s">
        <v>206</v>
      </c>
      <c r="B34" s="30" t="s">
        <v>207</v>
      </c>
      <c r="C34" s="29"/>
      <c r="D34" s="30">
        <v>1788.12</v>
      </c>
      <c r="E34" s="30"/>
      <c r="F34" s="30"/>
      <c r="M34" s="10"/>
      <c r="N34" s="10"/>
      <c r="O34" s="10"/>
      <c r="Q34" s="30">
        <v>1788.12</v>
      </c>
      <c r="R34" s="10">
        <f t="shared" si="10"/>
        <v>0</v>
      </c>
    </row>
    <row r="35" spans="1:18" x14ac:dyDescent="0.25">
      <c r="B35" s="30"/>
      <c r="C35" s="29"/>
      <c r="D35" s="30"/>
      <c r="E35" s="30"/>
      <c r="F35" s="30"/>
      <c r="M35" s="10"/>
      <c r="N35" s="10"/>
      <c r="O35" s="10"/>
      <c r="Q35" s="30"/>
      <c r="R35" s="10">
        <f t="shared" si="10"/>
        <v>0</v>
      </c>
    </row>
    <row r="36" spans="1:18" ht="15.75" thickBot="1" x14ac:dyDescent="0.3">
      <c r="B36" s="30"/>
      <c r="C36" s="29"/>
      <c r="D36" s="30"/>
      <c r="E36" s="30"/>
      <c r="F36" s="30"/>
      <c r="M36" s="10"/>
      <c r="N36" s="10"/>
      <c r="O36" s="10"/>
      <c r="Q36" s="30"/>
      <c r="R36" s="10">
        <f t="shared" si="10"/>
        <v>0</v>
      </c>
    </row>
    <row r="37" spans="1:18" ht="15.75" thickBot="1" x14ac:dyDescent="0.3">
      <c r="A37" s="61" t="s">
        <v>50</v>
      </c>
      <c r="B37" s="62" t="s">
        <v>51</v>
      </c>
      <c r="C37" s="62"/>
      <c r="D37" s="63">
        <f>SUM(D32:D36)</f>
        <v>2073.92</v>
      </c>
      <c r="E37" s="63">
        <f t="shared" ref="E37:N37" si="13">SUM(E32:E36)</f>
        <v>0</v>
      </c>
      <c r="F37" s="63">
        <f t="shared" si="13"/>
        <v>0</v>
      </c>
      <c r="G37" s="63">
        <f t="shared" si="13"/>
        <v>0</v>
      </c>
      <c r="H37" s="63">
        <f t="shared" si="13"/>
        <v>0</v>
      </c>
      <c r="I37" s="63">
        <f t="shared" ref="I37" si="14">SUM(I32:I36)</f>
        <v>0</v>
      </c>
      <c r="J37" s="63">
        <f t="shared" si="13"/>
        <v>0</v>
      </c>
      <c r="K37" s="63">
        <f t="shared" si="13"/>
        <v>0</v>
      </c>
      <c r="L37" s="63">
        <f t="shared" si="13"/>
        <v>0</v>
      </c>
      <c r="M37" s="63">
        <f t="shared" ref="M37" si="15">SUM(M32:M36)</f>
        <v>0</v>
      </c>
      <c r="N37" s="63">
        <f t="shared" si="13"/>
        <v>0</v>
      </c>
      <c r="O37" s="63">
        <f t="shared" ref="O37:Q37" si="16">SUM(O32:O36)</f>
        <v>0</v>
      </c>
      <c r="P37" s="63">
        <f>SUM(P32:P36)</f>
        <v>0</v>
      </c>
      <c r="Q37" s="63">
        <f t="shared" si="16"/>
        <v>2073.92</v>
      </c>
      <c r="R37" s="10">
        <f t="shared" si="10"/>
        <v>0</v>
      </c>
    </row>
    <row r="38" spans="1:18" x14ac:dyDescent="0.25">
      <c r="B38" s="30"/>
      <c r="C38" s="29"/>
      <c r="D38" s="30"/>
      <c r="E38" s="30"/>
      <c r="F38" s="30"/>
      <c r="M38" s="10"/>
      <c r="N38" s="10"/>
      <c r="O38" s="10"/>
      <c r="Q38" s="30"/>
      <c r="R38" s="10">
        <f t="shared" si="10"/>
        <v>0</v>
      </c>
    </row>
    <row r="39" spans="1:18" x14ac:dyDescent="0.25">
      <c r="A39" s="3" t="s">
        <v>228</v>
      </c>
      <c r="B39" s="30" t="s">
        <v>229</v>
      </c>
      <c r="C39" s="29"/>
      <c r="D39" s="30">
        <v>8322</v>
      </c>
      <c r="E39" s="30"/>
      <c r="F39" s="30"/>
      <c r="K39" s="6">
        <v>7933</v>
      </c>
      <c r="L39" s="6">
        <v>389</v>
      </c>
      <c r="M39" s="10"/>
      <c r="N39" s="10"/>
      <c r="O39" s="10"/>
      <c r="Q39" s="30"/>
      <c r="R39" s="10">
        <f t="shared" si="10"/>
        <v>0</v>
      </c>
    </row>
    <row r="40" spans="1:18" x14ac:dyDescent="0.25">
      <c r="A40" s="19" t="s">
        <v>215</v>
      </c>
      <c r="B40" s="20" t="s">
        <v>230</v>
      </c>
      <c r="C40" s="21"/>
      <c r="D40" s="20">
        <v>375</v>
      </c>
      <c r="E40" s="20"/>
      <c r="F40" s="20"/>
      <c r="G40" s="20"/>
      <c r="H40" s="20">
        <v>375</v>
      </c>
      <c r="I40" s="20"/>
      <c r="J40" s="20"/>
      <c r="K40" s="20"/>
      <c r="L40" s="20"/>
      <c r="M40" s="22"/>
      <c r="N40" s="22"/>
      <c r="O40" s="22"/>
      <c r="P40" s="20"/>
      <c r="Q40" s="20"/>
      <c r="R40" s="10">
        <f t="shared" si="10"/>
        <v>0</v>
      </c>
    </row>
    <row r="41" spans="1:18" x14ac:dyDescent="0.25">
      <c r="A41" s="3" t="s">
        <v>196</v>
      </c>
      <c r="B41" s="6" t="s">
        <v>231</v>
      </c>
      <c r="D41" s="6">
        <v>1.76</v>
      </c>
      <c r="J41" s="6">
        <v>1.76</v>
      </c>
      <c r="M41" s="10"/>
      <c r="N41" s="10"/>
      <c r="O41" s="10"/>
      <c r="R41" s="10">
        <f t="shared" si="10"/>
        <v>0</v>
      </c>
    </row>
    <row r="42" spans="1:18" x14ac:dyDescent="0.25">
      <c r="B42" s="6"/>
      <c r="R42" s="10">
        <f t="shared" si="10"/>
        <v>0</v>
      </c>
    </row>
    <row r="43" spans="1:18" ht="15.75" thickBot="1" x14ac:dyDescent="0.3">
      <c r="B43" s="6"/>
      <c r="R43" s="10">
        <f t="shared" si="10"/>
        <v>0</v>
      </c>
    </row>
    <row r="44" spans="1:18" ht="15.75" thickBot="1" x14ac:dyDescent="0.3">
      <c r="A44" s="61" t="s">
        <v>50</v>
      </c>
      <c r="B44" s="62" t="s">
        <v>52</v>
      </c>
      <c r="C44" s="62"/>
      <c r="D44" s="63">
        <f>SUM(D39:D43)</f>
        <v>8698.76</v>
      </c>
      <c r="E44" s="63">
        <f t="shared" ref="E44:N44" si="17">SUM(E39:E43)</f>
        <v>0</v>
      </c>
      <c r="F44" s="63">
        <f t="shared" si="17"/>
        <v>0</v>
      </c>
      <c r="G44" s="63">
        <f t="shared" si="17"/>
        <v>0</v>
      </c>
      <c r="H44" s="63">
        <f t="shared" si="17"/>
        <v>375</v>
      </c>
      <c r="I44" s="63">
        <f t="shared" ref="I44" si="18">SUM(I39:I43)</f>
        <v>0</v>
      </c>
      <c r="J44" s="63">
        <f t="shared" si="17"/>
        <v>1.76</v>
      </c>
      <c r="K44" s="63">
        <f t="shared" si="17"/>
        <v>7933</v>
      </c>
      <c r="L44" s="63">
        <f t="shared" si="17"/>
        <v>389</v>
      </c>
      <c r="M44" s="63">
        <f t="shared" ref="M44" si="19">SUM(M39:M43)</f>
        <v>0</v>
      </c>
      <c r="N44" s="63">
        <f t="shared" si="17"/>
        <v>0</v>
      </c>
      <c r="O44" s="63">
        <f t="shared" ref="O44:Q44" si="20">SUM(O39:O43)</f>
        <v>0</v>
      </c>
      <c r="P44" s="63">
        <f>SUM(P39:P43)</f>
        <v>0</v>
      </c>
      <c r="Q44" s="63">
        <f t="shared" si="20"/>
        <v>0</v>
      </c>
      <c r="R44" s="10">
        <f t="shared" si="10"/>
        <v>0</v>
      </c>
    </row>
    <row r="45" spans="1:18" x14ac:dyDescent="0.25">
      <c r="A45" s="3" t="s">
        <v>234</v>
      </c>
      <c r="B45" s="30" t="s">
        <v>235</v>
      </c>
      <c r="C45" s="29" t="s">
        <v>70</v>
      </c>
      <c r="D45" s="30">
        <v>325.55</v>
      </c>
      <c r="E45" s="30"/>
      <c r="F45" s="30">
        <v>325.55</v>
      </c>
      <c r="M45" s="10"/>
      <c r="N45" s="10"/>
      <c r="O45" s="10"/>
      <c r="Q45" s="30"/>
      <c r="R45" s="10">
        <f t="shared" si="10"/>
        <v>0</v>
      </c>
    </row>
    <row r="46" spans="1:18" ht="15.75" thickBot="1" x14ac:dyDescent="0.3">
      <c r="A46" s="19"/>
      <c r="B46" s="20"/>
      <c r="C46" s="21"/>
      <c r="D46" s="20"/>
      <c r="E46" s="20"/>
      <c r="F46" s="20"/>
      <c r="G46" s="20"/>
      <c r="H46" s="20"/>
      <c r="I46" s="20"/>
      <c r="J46" s="20"/>
      <c r="K46" s="20"/>
      <c r="L46" s="20"/>
      <c r="M46" s="22"/>
      <c r="N46" s="22"/>
      <c r="O46" s="22"/>
      <c r="P46" s="20"/>
      <c r="Q46" s="20"/>
      <c r="R46" s="10">
        <f t="shared" si="10"/>
        <v>0</v>
      </c>
    </row>
    <row r="47" spans="1:18" ht="15.75" thickBot="1" x14ac:dyDescent="0.3">
      <c r="A47" s="61" t="s">
        <v>50</v>
      </c>
      <c r="B47" s="62" t="s">
        <v>132</v>
      </c>
      <c r="C47" s="62"/>
      <c r="D47" s="63">
        <f t="shared" ref="D47:G47" si="21">SUM(D45:D46)</f>
        <v>325.55</v>
      </c>
      <c r="E47" s="63">
        <f t="shared" si="21"/>
        <v>0</v>
      </c>
      <c r="F47" s="63">
        <f t="shared" si="21"/>
        <v>325.55</v>
      </c>
      <c r="G47" s="63">
        <f t="shared" si="21"/>
        <v>0</v>
      </c>
      <c r="H47" s="63">
        <f>SUM(H45:H46)</f>
        <v>0</v>
      </c>
      <c r="I47" s="63">
        <f t="shared" ref="I47:Q47" si="22">SUM(I45:I46)</f>
        <v>0</v>
      </c>
      <c r="J47" s="63">
        <f t="shared" si="22"/>
        <v>0</v>
      </c>
      <c r="K47" s="63">
        <f t="shared" si="22"/>
        <v>0</v>
      </c>
      <c r="L47" s="63">
        <f t="shared" si="22"/>
        <v>0</v>
      </c>
      <c r="M47" s="63">
        <f t="shared" si="22"/>
        <v>0</v>
      </c>
      <c r="N47" s="63">
        <f t="shared" si="22"/>
        <v>0</v>
      </c>
      <c r="O47" s="63">
        <f t="shared" si="22"/>
        <v>0</v>
      </c>
      <c r="P47" s="63">
        <f t="shared" si="22"/>
        <v>0</v>
      </c>
      <c r="Q47" s="63">
        <f t="shared" si="22"/>
        <v>0</v>
      </c>
      <c r="R47" s="10">
        <f t="shared" si="10"/>
        <v>0</v>
      </c>
    </row>
    <row r="48" spans="1:18" x14ac:dyDescent="0.25">
      <c r="A48" s="3" t="s">
        <v>209</v>
      </c>
      <c r="B48" s="6" t="s">
        <v>238</v>
      </c>
      <c r="D48" s="6">
        <v>5</v>
      </c>
      <c r="G48" s="6">
        <v>5</v>
      </c>
      <c r="M48" s="10"/>
      <c r="N48" s="10"/>
      <c r="O48" s="10"/>
      <c r="R48" s="10">
        <f t="shared" si="10"/>
        <v>0</v>
      </c>
    </row>
    <row r="49" spans="1:18" x14ac:dyDescent="0.25">
      <c r="A49" s="3" t="s">
        <v>209</v>
      </c>
      <c r="B49" s="6" t="s">
        <v>236</v>
      </c>
      <c r="D49" s="6">
        <v>105.65</v>
      </c>
      <c r="G49" s="6">
        <v>105.65</v>
      </c>
      <c r="R49" s="10">
        <f t="shared" si="10"/>
        <v>0</v>
      </c>
    </row>
    <row r="50" spans="1:18" ht="15.75" thickBot="1" x14ac:dyDescent="0.3">
      <c r="A50" s="3" t="s">
        <v>209</v>
      </c>
      <c r="B50" s="6" t="s">
        <v>237</v>
      </c>
      <c r="D50" s="6">
        <v>35</v>
      </c>
      <c r="G50" s="6">
        <v>35</v>
      </c>
      <c r="R50" s="10">
        <f t="shared" si="10"/>
        <v>0</v>
      </c>
    </row>
    <row r="51" spans="1:18" ht="15.75" thickBot="1" x14ac:dyDescent="0.3">
      <c r="A51" s="61" t="s">
        <v>50</v>
      </c>
      <c r="B51" s="62" t="s">
        <v>53</v>
      </c>
      <c r="C51" s="62"/>
      <c r="D51" s="63">
        <f>SUM(D48:D50)</f>
        <v>145.65</v>
      </c>
      <c r="E51" s="63">
        <f t="shared" ref="E51:Q51" si="23">SUM(E48:E50)</f>
        <v>0</v>
      </c>
      <c r="F51" s="63">
        <f t="shared" si="23"/>
        <v>0</v>
      </c>
      <c r="G51" s="63">
        <f t="shared" si="23"/>
        <v>145.65</v>
      </c>
      <c r="H51" s="63">
        <f t="shared" si="23"/>
        <v>0</v>
      </c>
      <c r="I51" s="63">
        <f t="shared" si="23"/>
        <v>0</v>
      </c>
      <c r="J51" s="63">
        <f t="shared" si="23"/>
        <v>0</v>
      </c>
      <c r="K51" s="63">
        <f t="shared" si="23"/>
        <v>0</v>
      </c>
      <c r="L51" s="63">
        <f t="shared" si="23"/>
        <v>0</v>
      </c>
      <c r="M51" s="63">
        <f t="shared" si="23"/>
        <v>0</v>
      </c>
      <c r="N51" s="63">
        <f t="shared" si="23"/>
        <v>0</v>
      </c>
      <c r="O51" s="63">
        <f t="shared" si="23"/>
        <v>0</v>
      </c>
      <c r="P51" s="63">
        <f t="shared" si="23"/>
        <v>0</v>
      </c>
      <c r="Q51" s="63">
        <f t="shared" si="23"/>
        <v>0</v>
      </c>
      <c r="R51" s="10">
        <f>D51-(SUM(E51:Q51))</f>
        <v>0</v>
      </c>
    </row>
    <row r="52" spans="1:18" x14ac:dyDescent="0.25">
      <c r="B52" s="30"/>
      <c r="C52" s="29"/>
      <c r="D52" s="30"/>
      <c r="E52" s="30"/>
      <c r="F52" s="30"/>
      <c r="M52" s="10"/>
      <c r="N52" s="10"/>
      <c r="O52" s="10"/>
      <c r="Q52" s="30"/>
      <c r="R52" s="10">
        <f t="shared" si="10"/>
        <v>0</v>
      </c>
    </row>
    <row r="53" spans="1:18" x14ac:dyDescent="0.25">
      <c r="A53" s="19"/>
      <c r="B53" s="20"/>
      <c r="C53" s="21"/>
      <c r="D53" s="20"/>
      <c r="E53" s="20"/>
      <c r="F53" s="20"/>
      <c r="G53" s="20"/>
      <c r="H53" s="20"/>
      <c r="I53" s="20"/>
      <c r="J53" s="20"/>
      <c r="K53" s="20"/>
      <c r="L53" s="20"/>
      <c r="M53" s="22"/>
      <c r="N53" s="22"/>
      <c r="O53" s="22"/>
      <c r="P53" s="20"/>
      <c r="Q53" s="20"/>
      <c r="R53" s="10">
        <f t="shared" si="10"/>
        <v>0</v>
      </c>
    </row>
    <row r="54" spans="1:18" x14ac:dyDescent="0.25">
      <c r="A54" s="3" t="s">
        <v>239</v>
      </c>
      <c r="B54" s="6" t="s">
        <v>23</v>
      </c>
      <c r="D54" s="6">
        <v>1.76</v>
      </c>
      <c r="J54" s="6">
        <v>1.76</v>
      </c>
      <c r="M54" s="10"/>
      <c r="N54" s="10"/>
      <c r="O54" s="10"/>
      <c r="R54" s="10">
        <f t="shared" si="10"/>
        <v>0</v>
      </c>
    </row>
    <row r="55" spans="1:18" x14ac:dyDescent="0.25">
      <c r="B55" s="6"/>
      <c r="R55" s="10">
        <f t="shared" si="10"/>
        <v>0</v>
      </c>
    </row>
    <row r="56" spans="1:18" ht="15.75" thickBot="1" x14ac:dyDescent="0.3">
      <c r="B56" s="6"/>
      <c r="R56" s="10">
        <f t="shared" si="10"/>
        <v>0</v>
      </c>
    </row>
    <row r="57" spans="1:18" ht="15.75" thickBot="1" x14ac:dyDescent="0.3">
      <c r="A57" s="61" t="s">
        <v>50</v>
      </c>
      <c r="B57" s="62" t="s">
        <v>54</v>
      </c>
      <c r="C57" s="62"/>
      <c r="D57" s="63">
        <f>SUM(D52:D56)</f>
        <v>1.76</v>
      </c>
      <c r="E57" s="63">
        <f t="shared" ref="E57:N57" si="24">SUM(E52:E56)</f>
        <v>0</v>
      </c>
      <c r="F57" s="63">
        <f t="shared" si="24"/>
        <v>0</v>
      </c>
      <c r="G57" s="63">
        <f t="shared" si="24"/>
        <v>0</v>
      </c>
      <c r="H57" s="63">
        <f t="shared" si="24"/>
        <v>0</v>
      </c>
      <c r="I57" s="63">
        <f t="shared" ref="I57" si="25">SUM(I52:I56)</f>
        <v>0</v>
      </c>
      <c r="J57" s="63">
        <f t="shared" si="24"/>
        <v>1.76</v>
      </c>
      <c r="K57" s="63">
        <f t="shared" si="24"/>
        <v>0</v>
      </c>
      <c r="L57" s="63">
        <f t="shared" si="24"/>
        <v>0</v>
      </c>
      <c r="M57" s="63">
        <f t="shared" ref="M57" si="26">SUM(M52:M56)</f>
        <v>0</v>
      </c>
      <c r="N57" s="63">
        <f t="shared" si="24"/>
        <v>0</v>
      </c>
      <c r="O57" s="63">
        <f t="shared" ref="O57:Q57" si="27">SUM(O52:O56)</f>
        <v>0</v>
      </c>
      <c r="P57" s="63">
        <f>SUM(P52:P56)</f>
        <v>0</v>
      </c>
      <c r="Q57" s="63">
        <f t="shared" si="27"/>
        <v>0</v>
      </c>
      <c r="R57" s="10">
        <f t="shared" si="10"/>
        <v>0</v>
      </c>
    </row>
    <row r="58" spans="1:18" x14ac:dyDescent="0.25">
      <c r="B58" s="30"/>
      <c r="C58" s="29"/>
      <c r="D58" s="30"/>
      <c r="E58" s="30"/>
      <c r="F58" s="30"/>
      <c r="M58" s="10"/>
      <c r="N58" s="10"/>
      <c r="O58" s="10"/>
      <c r="Q58" s="30"/>
      <c r="R58" s="10">
        <f t="shared" si="10"/>
        <v>0</v>
      </c>
    </row>
    <row r="59" spans="1:18" x14ac:dyDescent="0.25">
      <c r="A59" s="19"/>
      <c r="B59" s="20"/>
      <c r="C59" s="21"/>
      <c r="D59" s="20"/>
      <c r="E59" s="20"/>
      <c r="F59" s="20"/>
      <c r="G59" s="20"/>
      <c r="H59" s="20"/>
      <c r="I59" s="20"/>
      <c r="J59" s="20"/>
      <c r="K59" s="20"/>
      <c r="L59" s="20"/>
      <c r="M59" s="22"/>
      <c r="N59" s="22"/>
      <c r="O59" s="22"/>
      <c r="P59" s="20"/>
      <c r="Q59" s="20"/>
      <c r="R59" s="10">
        <f t="shared" si="10"/>
        <v>0</v>
      </c>
    </row>
    <row r="60" spans="1:18" x14ac:dyDescent="0.25">
      <c r="A60" s="3" t="s">
        <v>253</v>
      </c>
      <c r="B60" s="6" t="s">
        <v>276</v>
      </c>
      <c r="D60" s="6">
        <v>180</v>
      </c>
      <c r="G60" s="6">
        <v>180</v>
      </c>
      <c r="M60" s="10"/>
      <c r="N60" s="10"/>
      <c r="O60" s="10"/>
      <c r="R60" s="10">
        <f t="shared" si="10"/>
        <v>0</v>
      </c>
    </row>
    <row r="61" spans="1:18" x14ac:dyDescent="0.25">
      <c r="B61" s="6"/>
      <c r="R61" s="10">
        <f t="shared" si="10"/>
        <v>0</v>
      </c>
    </row>
    <row r="62" spans="1:18" ht="15.75" thickBot="1" x14ac:dyDescent="0.3">
      <c r="B62" s="6"/>
      <c r="R62" s="10">
        <f t="shared" si="10"/>
        <v>0</v>
      </c>
    </row>
    <row r="63" spans="1:18" ht="15.75" thickBot="1" x14ac:dyDescent="0.3">
      <c r="A63" s="61" t="s">
        <v>50</v>
      </c>
      <c r="B63" s="62" t="s">
        <v>131</v>
      </c>
      <c r="C63" s="62"/>
      <c r="D63" s="63">
        <f>SUM(D58:D62)</f>
        <v>180</v>
      </c>
      <c r="E63" s="63">
        <f t="shared" ref="E63:N63" si="28">SUM(E58:E62)</f>
        <v>0</v>
      </c>
      <c r="F63" s="63">
        <f t="shared" si="28"/>
        <v>0</v>
      </c>
      <c r="G63" s="63">
        <f t="shared" si="28"/>
        <v>180</v>
      </c>
      <c r="H63" s="63">
        <f t="shared" si="28"/>
        <v>0</v>
      </c>
      <c r="I63" s="63">
        <f t="shared" ref="I63" si="29">SUM(I58:I62)</f>
        <v>0</v>
      </c>
      <c r="J63" s="63">
        <f t="shared" si="28"/>
        <v>0</v>
      </c>
      <c r="K63" s="63">
        <f t="shared" si="28"/>
        <v>0</v>
      </c>
      <c r="L63" s="63">
        <f t="shared" si="28"/>
        <v>0</v>
      </c>
      <c r="M63" s="63">
        <f t="shared" ref="M63" si="30">SUM(M58:M62)</f>
        <v>0</v>
      </c>
      <c r="N63" s="63">
        <f t="shared" si="28"/>
        <v>0</v>
      </c>
      <c r="O63" s="63">
        <f t="shared" ref="O63:Q63" si="31">SUM(O58:O62)</f>
        <v>0</v>
      </c>
      <c r="P63" s="63">
        <f>SUM(P58:P62)</f>
        <v>0</v>
      </c>
      <c r="Q63" s="63">
        <f t="shared" si="31"/>
        <v>0</v>
      </c>
      <c r="R63" s="10">
        <f t="shared" si="10"/>
        <v>0</v>
      </c>
    </row>
    <row r="64" spans="1:18" x14ac:dyDescent="0.25">
      <c r="B64" s="30"/>
      <c r="C64" s="47"/>
      <c r="D64" s="30"/>
      <c r="E64" s="30"/>
      <c r="F64" s="30"/>
      <c r="M64" s="10"/>
      <c r="N64" s="10"/>
      <c r="O64" s="10"/>
      <c r="Q64" s="30"/>
      <c r="R64" s="10">
        <f t="shared" si="10"/>
        <v>0</v>
      </c>
    </row>
    <row r="65" spans="1:18" x14ac:dyDescent="0.25">
      <c r="A65" s="19" t="s">
        <v>259</v>
      </c>
      <c r="B65" s="20" t="s">
        <v>260</v>
      </c>
      <c r="C65" s="21"/>
      <c r="D65" s="20">
        <v>312.5</v>
      </c>
      <c r="E65" s="20"/>
      <c r="F65" s="20"/>
      <c r="G65" s="20"/>
      <c r="H65" s="20"/>
      <c r="I65" s="20"/>
      <c r="J65" s="20"/>
      <c r="K65" s="20"/>
      <c r="L65" s="20"/>
      <c r="M65" s="22"/>
      <c r="N65" s="22">
        <v>312.5</v>
      </c>
      <c r="O65" s="22"/>
      <c r="P65" s="20"/>
      <c r="Q65" s="20"/>
      <c r="R65" s="10">
        <f t="shared" si="10"/>
        <v>0</v>
      </c>
    </row>
    <row r="66" spans="1:18" x14ac:dyDescent="0.25">
      <c r="B66" s="6"/>
      <c r="M66" s="10"/>
      <c r="N66" s="10"/>
      <c r="O66" s="10"/>
      <c r="R66" s="10">
        <f t="shared" si="10"/>
        <v>0</v>
      </c>
    </row>
    <row r="67" spans="1:18" x14ac:dyDescent="0.25">
      <c r="B67" s="6"/>
      <c r="R67" s="10">
        <f t="shared" si="10"/>
        <v>0</v>
      </c>
    </row>
    <row r="68" spans="1:18" ht="15.75" thickBot="1" x14ac:dyDescent="0.3">
      <c r="B68" s="6"/>
      <c r="R68" s="10">
        <f t="shared" si="10"/>
        <v>0</v>
      </c>
    </row>
    <row r="69" spans="1:18" ht="15.75" thickBot="1" x14ac:dyDescent="0.3">
      <c r="A69" s="61" t="s">
        <v>50</v>
      </c>
      <c r="B69" s="62" t="s">
        <v>56</v>
      </c>
      <c r="C69" s="62"/>
      <c r="D69" s="63">
        <f>SUM(D64:D68)</f>
        <v>312.5</v>
      </c>
      <c r="E69" s="63">
        <f t="shared" ref="E69:N69" si="32">SUM(E64:E68)</f>
        <v>0</v>
      </c>
      <c r="F69" s="63">
        <f t="shared" si="32"/>
        <v>0</v>
      </c>
      <c r="G69" s="63">
        <f t="shared" si="32"/>
        <v>0</v>
      </c>
      <c r="H69" s="63">
        <f t="shared" si="32"/>
        <v>0</v>
      </c>
      <c r="I69" s="63">
        <f t="shared" ref="I69" si="33">SUM(I64:I68)</f>
        <v>0</v>
      </c>
      <c r="J69" s="63">
        <f t="shared" si="32"/>
        <v>0</v>
      </c>
      <c r="K69" s="63">
        <f t="shared" si="32"/>
        <v>0</v>
      </c>
      <c r="L69" s="63">
        <f t="shared" si="32"/>
        <v>0</v>
      </c>
      <c r="M69" s="63">
        <f t="shared" ref="M69" si="34">SUM(M64:M68)</f>
        <v>0</v>
      </c>
      <c r="N69" s="63">
        <f t="shared" si="32"/>
        <v>312.5</v>
      </c>
      <c r="O69" s="63">
        <f t="shared" ref="O69:Q69" si="35">SUM(O64:O68)</f>
        <v>0</v>
      </c>
      <c r="P69" s="63">
        <f>SUM(P64:P68)</f>
        <v>0</v>
      </c>
      <c r="Q69" s="63">
        <f t="shared" si="35"/>
        <v>0</v>
      </c>
      <c r="R69" s="10">
        <f t="shared" si="10"/>
        <v>0</v>
      </c>
    </row>
    <row r="70" spans="1:18" x14ac:dyDescent="0.25">
      <c r="B70" s="30"/>
      <c r="C70" s="47"/>
      <c r="D70" s="30"/>
      <c r="E70" s="30"/>
      <c r="F70" s="30"/>
      <c r="M70" s="10"/>
      <c r="N70" s="10"/>
      <c r="O70" s="10"/>
      <c r="Q70" s="30"/>
      <c r="R70" s="10">
        <f t="shared" ref="R70:R82" si="36">D70-(SUM(E70:Q70))</f>
        <v>0</v>
      </c>
    </row>
    <row r="71" spans="1:18" x14ac:dyDescent="0.25">
      <c r="A71" s="19" t="s">
        <v>271</v>
      </c>
      <c r="B71" s="20" t="s">
        <v>272</v>
      </c>
      <c r="C71" s="21"/>
      <c r="D71" s="20">
        <v>240</v>
      </c>
      <c r="E71" s="20"/>
      <c r="F71" s="20"/>
      <c r="G71" s="20"/>
      <c r="H71" s="20"/>
      <c r="I71" s="20">
        <v>240</v>
      </c>
      <c r="J71" s="20"/>
      <c r="K71" s="20"/>
      <c r="L71" s="20"/>
      <c r="M71" s="22"/>
      <c r="N71" s="22"/>
      <c r="O71" s="22"/>
      <c r="P71" s="20"/>
      <c r="Q71" s="20"/>
      <c r="R71" s="10">
        <f t="shared" si="36"/>
        <v>0</v>
      </c>
    </row>
    <row r="72" spans="1:18" x14ac:dyDescent="0.25">
      <c r="B72" s="6"/>
      <c r="M72" s="10"/>
      <c r="N72" s="10"/>
      <c r="O72" s="10"/>
      <c r="R72" s="10">
        <f t="shared" si="36"/>
        <v>0</v>
      </c>
    </row>
    <row r="73" spans="1:18" x14ac:dyDescent="0.25">
      <c r="B73" s="6"/>
      <c r="R73" s="10">
        <f t="shared" si="36"/>
        <v>0</v>
      </c>
    </row>
    <row r="74" spans="1:18" ht="15.75" thickBot="1" x14ac:dyDescent="0.3">
      <c r="B74" s="6"/>
      <c r="R74" s="10">
        <f t="shared" si="36"/>
        <v>0</v>
      </c>
    </row>
    <row r="75" spans="1:18" ht="15.75" thickBot="1" x14ac:dyDescent="0.3">
      <c r="A75" s="61" t="s">
        <v>50</v>
      </c>
      <c r="B75" s="62" t="s">
        <v>270</v>
      </c>
      <c r="C75" s="62"/>
      <c r="D75" s="63">
        <f>SUM(D70:D74)</f>
        <v>240</v>
      </c>
      <c r="E75" s="63">
        <f t="shared" ref="E75:O75" si="37">SUM(E70:E74)</f>
        <v>0</v>
      </c>
      <c r="F75" s="63">
        <f t="shared" si="37"/>
        <v>0</v>
      </c>
      <c r="G75" s="63">
        <f t="shared" si="37"/>
        <v>0</v>
      </c>
      <c r="H75" s="63">
        <f t="shared" si="37"/>
        <v>0</v>
      </c>
      <c r="I75" s="63">
        <f t="shared" si="37"/>
        <v>240</v>
      </c>
      <c r="J75" s="63">
        <f t="shared" si="37"/>
        <v>0</v>
      </c>
      <c r="K75" s="63">
        <f t="shared" si="37"/>
        <v>0</v>
      </c>
      <c r="L75" s="63">
        <f t="shared" si="37"/>
        <v>0</v>
      </c>
      <c r="M75" s="63">
        <f t="shared" si="37"/>
        <v>0</v>
      </c>
      <c r="N75" s="63">
        <f t="shared" si="37"/>
        <v>0</v>
      </c>
      <c r="O75" s="63">
        <f t="shared" si="37"/>
        <v>0</v>
      </c>
      <c r="P75" s="63">
        <f>SUM(P70:P74)</f>
        <v>0</v>
      </c>
      <c r="Q75" s="63">
        <f t="shared" ref="Q75" si="38">SUM(Q70:Q74)</f>
        <v>0</v>
      </c>
      <c r="R75" s="10">
        <f t="shared" si="36"/>
        <v>0</v>
      </c>
    </row>
    <row r="76" spans="1:18" x14ac:dyDescent="0.25">
      <c r="A76" s="162"/>
      <c r="B76" s="163"/>
      <c r="C76" s="163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0">
        <f t="shared" si="36"/>
        <v>0</v>
      </c>
    </row>
    <row r="77" spans="1:18" x14ac:dyDescent="0.25">
      <c r="A77" s="162" t="s">
        <v>274</v>
      </c>
      <c r="B77" s="163" t="s">
        <v>275</v>
      </c>
      <c r="C77" s="163" t="s">
        <v>22</v>
      </c>
      <c r="D77" s="164">
        <v>2278.61</v>
      </c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>
        <v>2278.61</v>
      </c>
      <c r="Q77" s="164"/>
      <c r="R77" s="10">
        <f t="shared" si="36"/>
        <v>0</v>
      </c>
    </row>
    <row r="78" spans="1:18" x14ac:dyDescent="0.25">
      <c r="A78" s="162"/>
      <c r="B78" s="163"/>
      <c r="C78" s="163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0"/>
    </row>
    <row r="79" spans="1:18" x14ac:dyDescent="0.25">
      <c r="A79" s="162"/>
      <c r="B79" s="163"/>
      <c r="C79" s="163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0"/>
    </row>
    <row r="80" spans="1:18" x14ac:dyDescent="0.25">
      <c r="A80" s="162"/>
      <c r="B80" s="163"/>
      <c r="C80" s="163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0"/>
    </row>
    <row r="81" spans="1:20" ht="15.75" thickBot="1" x14ac:dyDescent="0.3">
      <c r="A81" s="162"/>
      <c r="B81" s="163"/>
      <c r="C81" s="163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0">
        <f t="shared" si="36"/>
        <v>0</v>
      </c>
    </row>
    <row r="82" spans="1:20" ht="15.75" thickBot="1" x14ac:dyDescent="0.3">
      <c r="A82" s="61" t="s">
        <v>50</v>
      </c>
      <c r="B82" s="62" t="s">
        <v>270</v>
      </c>
      <c r="C82" s="62"/>
      <c r="D82" s="63">
        <f>SUM(D76:D81)</f>
        <v>2278.61</v>
      </c>
      <c r="E82" s="63">
        <f t="shared" ref="E82:Q82" si="39">SUM(E76:E81)</f>
        <v>0</v>
      </c>
      <c r="F82" s="63">
        <f t="shared" si="39"/>
        <v>0</v>
      </c>
      <c r="G82" s="63">
        <f t="shared" si="39"/>
        <v>0</v>
      </c>
      <c r="H82" s="63">
        <f t="shared" si="39"/>
        <v>0</v>
      </c>
      <c r="I82" s="63">
        <f t="shared" si="39"/>
        <v>0</v>
      </c>
      <c r="J82" s="63">
        <f t="shared" si="39"/>
        <v>0</v>
      </c>
      <c r="K82" s="63">
        <f t="shared" si="39"/>
        <v>0</v>
      </c>
      <c r="L82" s="63">
        <f t="shared" si="39"/>
        <v>0</v>
      </c>
      <c r="M82" s="63">
        <f t="shared" si="39"/>
        <v>0</v>
      </c>
      <c r="N82" s="63">
        <f t="shared" si="39"/>
        <v>0</v>
      </c>
      <c r="O82" s="63">
        <f t="shared" si="39"/>
        <v>0</v>
      </c>
      <c r="P82" s="63">
        <f t="shared" si="39"/>
        <v>2278.61</v>
      </c>
      <c r="Q82" s="63">
        <f t="shared" si="39"/>
        <v>0</v>
      </c>
      <c r="R82" s="10">
        <f t="shared" si="36"/>
        <v>0</v>
      </c>
    </row>
    <row r="83" spans="1:20" x14ac:dyDescent="0.25">
      <c r="D83" s="141">
        <f>SUM(D69,D63,D57,D51,D47,D44,D37,D29,D25,D21,D16,D9,D77,D75)</f>
        <v>24522.93</v>
      </c>
      <c r="E83" s="141">
        <f t="shared" ref="E83:Q83" si="40">SUM(E69,E63,E57,E51,E47,E44,E37,E29,E25,E21,E16,E9,E77,E75)</f>
        <v>674.5</v>
      </c>
      <c r="F83" s="141">
        <f t="shared" si="40"/>
        <v>325.55</v>
      </c>
      <c r="G83" s="141">
        <f t="shared" si="40"/>
        <v>413.57</v>
      </c>
      <c r="H83" s="141">
        <f t="shared" si="40"/>
        <v>1125</v>
      </c>
      <c r="I83" s="141">
        <f t="shared" si="40"/>
        <v>374</v>
      </c>
      <c r="J83" s="141">
        <f t="shared" si="40"/>
        <v>5.28</v>
      </c>
      <c r="K83" s="141">
        <f t="shared" si="40"/>
        <v>15866</v>
      </c>
      <c r="L83" s="141">
        <f t="shared" si="40"/>
        <v>779</v>
      </c>
      <c r="M83" s="141">
        <f t="shared" si="40"/>
        <v>0</v>
      </c>
      <c r="N83" s="141">
        <f t="shared" si="40"/>
        <v>407.5</v>
      </c>
      <c r="O83" s="141">
        <f t="shared" si="40"/>
        <v>200</v>
      </c>
      <c r="P83" s="141">
        <f t="shared" si="40"/>
        <v>2278.61</v>
      </c>
      <c r="Q83" s="141">
        <f t="shared" si="40"/>
        <v>2073.92</v>
      </c>
      <c r="R83" s="10">
        <f>D83-(SUM(E83:Q83))</f>
        <v>0</v>
      </c>
    </row>
    <row r="84" spans="1:20" x14ac:dyDescent="0.25">
      <c r="E84" s="6" t="s">
        <v>22</v>
      </c>
      <c r="F84" s="6" t="s">
        <v>22</v>
      </c>
      <c r="G84" s="6" t="s">
        <v>22</v>
      </c>
      <c r="H84" s="6" t="s">
        <v>22</v>
      </c>
      <c r="I84" s="6" t="s">
        <v>22</v>
      </c>
      <c r="J84" s="6" t="s">
        <v>22</v>
      </c>
      <c r="K84" s="6" t="s">
        <v>22</v>
      </c>
      <c r="L84" s="6" t="s">
        <v>22</v>
      </c>
      <c r="Q84" s="6" t="s">
        <v>22</v>
      </c>
    </row>
    <row r="86" spans="1:20" x14ac:dyDescent="0.25">
      <c r="C86" s="6"/>
      <c r="O86" s="138" t="s">
        <v>135</v>
      </c>
      <c r="P86" s="139"/>
      <c r="Q86" s="140">
        <f>SUM(E83:O83)</f>
        <v>20170.400000000001</v>
      </c>
    </row>
    <row r="88" spans="1:20" x14ac:dyDescent="0.25">
      <c r="B88" s="6"/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22</v>
      </c>
      <c r="K88" s="6" t="s">
        <v>22</v>
      </c>
      <c r="L88" s="6" t="s">
        <v>22</v>
      </c>
      <c r="N88" s="7" t="s">
        <v>22</v>
      </c>
      <c r="O88" s="7" t="s">
        <v>22</v>
      </c>
      <c r="P88" s="6" t="s">
        <v>22</v>
      </c>
      <c r="T88" s="6">
        <f>N83+J83+O83</f>
        <v>612.78</v>
      </c>
    </row>
    <row r="89" spans="1:20" x14ac:dyDescent="0.25">
      <c r="B89" s="6"/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22</v>
      </c>
      <c r="J89" s="6" t="s">
        <v>22</v>
      </c>
      <c r="K89" s="6" t="s">
        <v>22</v>
      </c>
      <c r="L89" s="6" t="s">
        <v>22</v>
      </c>
      <c r="N89" s="7" t="s">
        <v>22</v>
      </c>
      <c r="O89" s="7" t="s">
        <v>22</v>
      </c>
      <c r="P89" s="6" t="s">
        <v>22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91"/>
  <sheetViews>
    <sheetView workbookViewId="0">
      <pane ySplit="2700" topLeftCell="A160" activePane="bottomLeft"/>
      <selection activeCell="F38" sqref="F38"/>
      <selection pane="bottomLeft" activeCell="F185" sqref="F185"/>
    </sheetView>
  </sheetViews>
  <sheetFormatPr defaultColWidth="9.140625" defaultRowHeight="15" x14ac:dyDescent="0.25"/>
  <cols>
    <col min="1" max="1" width="13.140625" style="91" customWidth="1"/>
    <col min="2" max="2" width="23.85546875" style="65" customWidth="1"/>
    <col min="3" max="3" width="30.42578125" style="66" customWidth="1"/>
    <col min="4" max="4" width="8.85546875" style="67" customWidth="1"/>
    <col min="5" max="5" width="10.5703125" style="67" bestFit="1" customWidth="1"/>
    <col min="6" max="6" width="9.85546875" style="68" bestFit="1" customWidth="1"/>
    <col min="7" max="7" width="10" style="68" bestFit="1" customWidth="1"/>
    <col min="8" max="8" width="9.28515625" style="68" customWidth="1"/>
    <col min="9" max="9" width="11.85546875" style="68" customWidth="1"/>
    <col min="10" max="10" width="10.28515625" style="68" customWidth="1"/>
    <col min="11" max="11" width="15.28515625" style="68" customWidth="1"/>
    <col min="12" max="12" width="8.5703125" style="68" bestFit="1" customWidth="1"/>
    <col min="13" max="13" width="9.42578125" style="68" customWidth="1"/>
    <col min="14" max="14" width="10.85546875" style="68" customWidth="1"/>
    <col min="15" max="15" width="10.140625" style="68" customWidth="1"/>
    <col min="16" max="16" width="9.5703125" style="68" bestFit="1" customWidth="1"/>
    <col min="17" max="17" width="11" style="68" customWidth="1"/>
    <col min="18" max="19" width="8.140625" style="68" bestFit="1" customWidth="1"/>
    <col min="20" max="20" width="8.140625" style="68" customWidth="1"/>
    <col min="21" max="21" width="10" style="68" bestFit="1" customWidth="1"/>
    <col min="22" max="22" width="10.7109375" style="68" customWidth="1"/>
    <col min="23" max="23" width="9.140625" style="68"/>
    <col min="24" max="24" width="11" style="67" customWidth="1"/>
    <col min="25" max="16384" width="9.140625" style="67"/>
  </cols>
  <sheetData>
    <row r="1" spans="1:26" x14ac:dyDescent="0.25">
      <c r="A1" s="64" t="s">
        <v>0</v>
      </c>
    </row>
    <row r="3" spans="1:26" x14ac:dyDescent="0.25">
      <c r="A3" s="69" t="s">
        <v>13</v>
      </c>
      <c r="B3" s="70"/>
      <c r="C3" s="71"/>
      <c r="D3" s="72"/>
      <c r="E3" s="72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11"/>
    </row>
    <row r="4" spans="1:26" x14ac:dyDescent="0.25">
      <c r="A4" s="69" t="s">
        <v>72</v>
      </c>
      <c r="B4" s="70"/>
      <c r="C4" s="71"/>
      <c r="D4" s="72"/>
      <c r="E4" s="72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11"/>
    </row>
    <row r="5" spans="1:26" x14ac:dyDescent="0.25">
      <c r="A5" s="74" t="s">
        <v>2</v>
      </c>
      <c r="B5" s="75" t="s">
        <v>16</v>
      </c>
      <c r="C5" s="76" t="s">
        <v>3</v>
      </c>
      <c r="D5" s="77" t="s">
        <v>47</v>
      </c>
      <c r="E5" s="77" t="s">
        <v>21</v>
      </c>
      <c r="F5" s="78" t="s">
        <v>4</v>
      </c>
      <c r="G5" s="78" t="s">
        <v>5</v>
      </c>
      <c r="H5" s="78" t="s">
        <v>14</v>
      </c>
      <c r="I5" s="78" t="s">
        <v>150</v>
      </c>
      <c r="J5" s="78" t="s">
        <v>151</v>
      </c>
      <c r="K5" s="78" t="s">
        <v>15</v>
      </c>
      <c r="L5" s="78" t="s">
        <v>37</v>
      </c>
      <c r="M5" s="78" t="s">
        <v>38</v>
      </c>
      <c r="N5" s="78" t="s">
        <v>20</v>
      </c>
      <c r="O5" s="78" t="s">
        <v>40</v>
      </c>
      <c r="P5" s="78" t="s">
        <v>157</v>
      </c>
      <c r="Q5" s="78" t="s">
        <v>7</v>
      </c>
      <c r="R5" s="78" t="s">
        <v>32</v>
      </c>
      <c r="S5" s="78" t="s">
        <v>8</v>
      </c>
      <c r="T5" s="78" t="s">
        <v>49</v>
      </c>
      <c r="U5" s="78" t="s">
        <v>158</v>
      </c>
      <c r="V5" s="78" t="s">
        <v>154</v>
      </c>
      <c r="W5" s="78" t="s">
        <v>9</v>
      </c>
      <c r="X5" s="26" t="s">
        <v>41</v>
      </c>
    </row>
    <row r="6" spans="1:26" x14ac:dyDescent="0.25">
      <c r="A6" s="74"/>
      <c r="B6" s="75"/>
      <c r="C6" s="76"/>
      <c r="D6" s="77" t="s">
        <v>10</v>
      </c>
      <c r="E6" s="77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26"/>
      <c r="Z6" s="79"/>
    </row>
    <row r="7" spans="1:26" x14ac:dyDescent="0.25">
      <c r="A7" s="80" t="s">
        <v>71</v>
      </c>
      <c r="B7" s="54" t="s">
        <v>36</v>
      </c>
      <c r="C7" s="81"/>
      <c r="D7" s="32" t="s">
        <v>266</v>
      </c>
      <c r="E7" s="32" t="s">
        <v>22</v>
      </c>
      <c r="F7" s="33">
        <v>518.54</v>
      </c>
      <c r="G7" s="33"/>
      <c r="H7" s="33"/>
      <c r="I7" s="33"/>
      <c r="J7" s="33"/>
      <c r="K7" s="33"/>
      <c r="L7" s="33">
        <f>508.8-20.35-64.6</f>
        <v>423.85</v>
      </c>
      <c r="M7" s="33">
        <v>94.69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12">
        <f t="shared" ref="X7:X50" si="0">F7-SUM(G7:W7)</f>
        <v>0</v>
      </c>
    </row>
    <row r="8" spans="1:26" x14ac:dyDescent="0.25">
      <c r="A8" s="80" t="s">
        <v>71</v>
      </c>
      <c r="B8" s="54" t="s">
        <v>57</v>
      </c>
      <c r="C8" s="55" t="s">
        <v>58</v>
      </c>
      <c r="D8" s="32">
        <v>2181</v>
      </c>
      <c r="E8" s="32" t="s">
        <v>22</v>
      </c>
      <c r="F8" s="33">
        <v>130</v>
      </c>
      <c r="G8" s="33"/>
      <c r="H8" s="33"/>
      <c r="I8" s="33">
        <v>130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2">
        <f t="shared" si="0"/>
        <v>0</v>
      </c>
    </row>
    <row r="9" spans="1:26" x14ac:dyDescent="0.25">
      <c r="A9" s="80" t="s">
        <v>71</v>
      </c>
      <c r="B9" s="54" t="s">
        <v>46</v>
      </c>
      <c r="C9" s="55" t="s">
        <v>59</v>
      </c>
      <c r="D9" s="32">
        <v>2182</v>
      </c>
      <c r="E9" s="32" t="s">
        <v>22</v>
      </c>
      <c r="F9" s="33">
        <v>75</v>
      </c>
      <c r="G9" s="33"/>
      <c r="H9" s="33">
        <v>75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12">
        <f t="shared" si="0"/>
        <v>0</v>
      </c>
    </row>
    <row r="10" spans="1:26" x14ac:dyDescent="0.25">
      <c r="A10" s="80" t="s">
        <v>71</v>
      </c>
      <c r="B10" s="54" t="s">
        <v>60</v>
      </c>
      <c r="C10" s="55" t="s">
        <v>61</v>
      </c>
      <c r="D10" s="32">
        <v>2183</v>
      </c>
      <c r="E10" s="32" t="s">
        <v>22</v>
      </c>
      <c r="F10" s="33">
        <v>36</v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>
        <v>36</v>
      </c>
      <c r="T10" s="33"/>
      <c r="U10" s="33"/>
      <c r="V10" s="33"/>
      <c r="W10" s="33"/>
      <c r="X10" s="12">
        <f t="shared" si="0"/>
        <v>0</v>
      </c>
    </row>
    <row r="11" spans="1:26" x14ac:dyDescent="0.25">
      <c r="A11" s="80" t="s">
        <v>71</v>
      </c>
      <c r="B11" s="54" t="s">
        <v>62</v>
      </c>
      <c r="C11" s="55" t="s">
        <v>63</v>
      </c>
      <c r="D11" s="32">
        <v>2184</v>
      </c>
      <c r="E11" s="32"/>
      <c r="F11" s="33">
        <v>50</v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>
        <v>50</v>
      </c>
      <c r="S11" s="33"/>
      <c r="T11" s="33"/>
      <c r="U11" s="33"/>
      <c r="V11" s="33"/>
      <c r="W11" s="33"/>
      <c r="X11" s="12">
        <f t="shared" si="0"/>
        <v>0</v>
      </c>
    </row>
    <row r="12" spans="1:26" x14ac:dyDescent="0.25">
      <c r="A12" s="80" t="s">
        <v>71</v>
      </c>
      <c r="B12" s="54" t="s">
        <v>64</v>
      </c>
      <c r="C12" s="55" t="s">
        <v>43</v>
      </c>
      <c r="D12" s="32">
        <v>2185</v>
      </c>
      <c r="E12" s="32" t="s">
        <v>22</v>
      </c>
      <c r="F12" s="33">
        <v>250</v>
      </c>
      <c r="G12" s="33">
        <v>250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12">
        <f t="shared" si="0"/>
        <v>0</v>
      </c>
    </row>
    <row r="13" spans="1:26" x14ac:dyDescent="0.25">
      <c r="A13" s="80" t="s">
        <v>71</v>
      </c>
      <c r="B13" s="54" t="s">
        <v>65</v>
      </c>
      <c r="C13" s="55" t="s">
        <v>66</v>
      </c>
      <c r="D13" s="32">
        <v>2186</v>
      </c>
      <c r="E13" s="32" t="s">
        <v>22</v>
      </c>
      <c r="F13" s="33">
        <v>192.5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T13" s="33"/>
      <c r="U13" s="33"/>
      <c r="V13" s="33">
        <v>192.5</v>
      </c>
      <c r="W13" s="33"/>
      <c r="X13" s="12">
        <f t="shared" si="0"/>
        <v>0</v>
      </c>
    </row>
    <row r="14" spans="1:26" x14ac:dyDescent="0.25">
      <c r="A14" s="80" t="s">
        <v>71</v>
      </c>
      <c r="B14" s="54" t="s">
        <v>42</v>
      </c>
      <c r="C14" s="55" t="s">
        <v>67</v>
      </c>
      <c r="D14" s="56">
        <v>2187</v>
      </c>
      <c r="E14" s="32" t="s">
        <v>22</v>
      </c>
      <c r="F14" s="33">
        <v>145</v>
      </c>
      <c r="G14" s="33"/>
      <c r="H14" s="33"/>
      <c r="I14" s="33"/>
      <c r="J14" s="33"/>
      <c r="K14" s="33">
        <v>145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12">
        <f t="shared" si="0"/>
        <v>0</v>
      </c>
    </row>
    <row r="15" spans="1:26" x14ac:dyDescent="0.25">
      <c r="A15" s="80" t="s">
        <v>71</v>
      </c>
      <c r="B15" s="54" t="s">
        <v>55</v>
      </c>
      <c r="C15" s="55" t="s">
        <v>68</v>
      </c>
      <c r="D15" s="56">
        <v>2188</v>
      </c>
      <c r="E15" s="32" t="s">
        <v>22</v>
      </c>
      <c r="F15" s="33">
        <v>81.599999999999994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>
        <v>68</v>
      </c>
      <c r="T15" s="33"/>
      <c r="U15" s="33"/>
      <c r="V15" s="33"/>
      <c r="W15" s="33">
        <v>13.6</v>
      </c>
      <c r="X15" s="12">
        <f t="shared" si="0"/>
        <v>0</v>
      </c>
    </row>
    <row r="16" spans="1:26" x14ac:dyDescent="0.25">
      <c r="A16" s="80" t="s">
        <v>71</v>
      </c>
      <c r="B16" s="54" t="s">
        <v>20</v>
      </c>
      <c r="C16" s="55" t="s">
        <v>69</v>
      </c>
      <c r="D16" s="56">
        <v>2189</v>
      </c>
      <c r="E16" s="32" t="s">
        <v>22</v>
      </c>
      <c r="F16" s="33">
        <v>64.599999999999994</v>
      </c>
      <c r="G16" s="33"/>
      <c r="H16" s="33"/>
      <c r="I16" s="33"/>
      <c r="J16" s="33"/>
      <c r="K16" s="33"/>
      <c r="L16" s="33"/>
      <c r="M16" s="33"/>
      <c r="N16" s="33">
        <v>64.599999999999994</v>
      </c>
      <c r="O16" s="33"/>
      <c r="P16" s="33"/>
      <c r="Q16" s="33"/>
      <c r="R16" s="33"/>
      <c r="S16" s="33"/>
      <c r="T16" s="33"/>
      <c r="U16" s="33"/>
      <c r="V16" s="33"/>
      <c r="W16" s="33"/>
      <c r="X16" s="12">
        <f t="shared" si="0"/>
        <v>0</v>
      </c>
    </row>
    <row r="17" spans="1:26" x14ac:dyDescent="0.25">
      <c r="A17" s="80" t="s">
        <v>71</v>
      </c>
      <c r="B17" s="54" t="s">
        <v>48</v>
      </c>
      <c r="C17" s="55" t="s">
        <v>70</v>
      </c>
      <c r="D17" s="56">
        <v>2190</v>
      </c>
      <c r="E17" s="32" t="s">
        <v>22</v>
      </c>
      <c r="F17" s="33">
        <v>13.32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>
        <v>11.1</v>
      </c>
      <c r="U17" s="33"/>
      <c r="V17" s="33"/>
      <c r="W17" s="33">
        <v>2.2200000000000002</v>
      </c>
      <c r="X17" s="12">
        <f t="shared" si="0"/>
        <v>0</v>
      </c>
    </row>
    <row r="18" spans="1:26" x14ac:dyDescent="0.25">
      <c r="A18" s="69"/>
      <c r="B18" s="71"/>
      <c r="C18" s="71"/>
      <c r="D18" s="72"/>
      <c r="E18" s="72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12">
        <f t="shared" si="0"/>
        <v>0</v>
      </c>
      <c r="Z18" s="79"/>
    </row>
    <row r="19" spans="1:26" x14ac:dyDescent="0.25">
      <c r="A19" s="69"/>
      <c r="B19" s="71"/>
      <c r="C19" s="71"/>
      <c r="D19" s="72"/>
      <c r="E19" s="72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12">
        <f t="shared" si="0"/>
        <v>0</v>
      </c>
      <c r="Z19" s="79"/>
    </row>
    <row r="20" spans="1:26" ht="15.75" thickBot="1" x14ac:dyDescent="0.3">
      <c r="A20" s="82"/>
      <c r="B20" s="83"/>
      <c r="C20" s="83"/>
      <c r="D20" s="84"/>
      <c r="E20" s="84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12">
        <f t="shared" si="0"/>
        <v>0</v>
      </c>
      <c r="Z20" s="86"/>
    </row>
    <row r="21" spans="1:26" s="15" customFormat="1" ht="15.75" thickBot="1" x14ac:dyDescent="0.3">
      <c r="A21" s="57"/>
      <c r="B21" s="58" t="s">
        <v>44</v>
      </c>
      <c r="C21" s="160">
        <f>F11+F26+F28+F30+F33+F34+F36+F37+F38+F29</f>
        <v>3093.76</v>
      </c>
      <c r="D21" s="59"/>
      <c r="E21" s="60"/>
      <c r="F21" s="60">
        <f>SUM(F7:F19)</f>
        <v>1556.5599999999997</v>
      </c>
      <c r="G21" s="60">
        <f t="shared" ref="G21:W21" si="1">SUM(G7:G19)</f>
        <v>250</v>
      </c>
      <c r="H21" s="60">
        <f t="shared" si="1"/>
        <v>75</v>
      </c>
      <c r="I21" s="60">
        <f t="shared" ref="I21" si="2">SUM(I7:I19)</f>
        <v>130</v>
      </c>
      <c r="J21" s="60">
        <f t="shared" si="1"/>
        <v>0</v>
      </c>
      <c r="K21" s="60">
        <f t="shared" si="1"/>
        <v>145</v>
      </c>
      <c r="L21" s="60">
        <f t="shared" si="1"/>
        <v>423.85</v>
      </c>
      <c r="M21" s="60">
        <f t="shared" si="1"/>
        <v>94.69</v>
      </c>
      <c r="N21" s="60">
        <f t="shared" si="1"/>
        <v>64.599999999999994</v>
      </c>
      <c r="O21" s="60">
        <f t="shared" si="1"/>
        <v>0</v>
      </c>
      <c r="P21" s="60">
        <f t="shared" si="1"/>
        <v>0</v>
      </c>
      <c r="Q21" s="60">
        <f t="shared" si="1"/>
        <v>50</v>
      </c>
      <c r="R21" s="60">
        <f t="shared" ref="R21" si="3">SUM(R7:R19)</f>
        <v>0</v>
      </c>
      <c r="S21" s="60">
        <f t="shared" si="1"/>
        <v>104</v>
      </c>
      <c r="T21" s="60">
        <f t="shared" si="1"/>
        <v>11.1</v>
      </c>
      <c r="U21" s="60">
        <f t="shared" ref="U21" si="4">SUM(U7:U19)</f>
        <v>0</v>
      </c>
      <c r="V21" s="60">
        <f t="shared" ref="V21" si="5">SUM(V7:V19)</f>
        <v>192.5</v>
      </c>
      <c r="W21" s="60">
        <f t="shared" si="1"/>
        <v>15.82</v>
      </c>
      <c r="X21" s="12">
        <f t="shared" si="0"/>
        <v>0</v>
      </c>
      <c r="Y21" s="17">
        <f>F21-SUM(G21:W21)</f>
        <v>0</v>
      </c>
    </row>
    <row r="22" spans="1:26" x14ac:dyDescent="0.25">
      <c r="A22" s="87"/>
      <c r="B22" s="88"/>
      <c r="C22" s="88"/>
      <c r="D22" s="89"/>
      <c r="E22" s="89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12">
        <f t="shared" si="0"/>
        <v>0</v>
      </c>
      <c r="Z22" s="86"/>
    </row>
    <row r="23" spans="1:26" x14ac:dyDescent="0.25">
      <c r="A23" s="69" t="s">
        <v>179</v>
      </c>
      <c r="B23" s="71" t="s">
        <v>75</v>
      </c>
      <c r="C23" s="71"/>
      <c r="D23" s="72" t="s">
        <v>76</v>
      </c>
      <c r="E23" s="72" t="s">
        <v>22</v>
      </c>
      <c r="F23" s="73">
        <v>81.8</v>
      </c>
      <c r="G23" s="73"/>
      <c r="H23" s="73">
        <v>68.17</v>
      </c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>
        <v>13.63</v>
      </c>
      <c r="X23" s="12">
        <f t="shared" si="0"/>
        <v>0</v>
      </c>
    </row>
    <row r="24" spans="1:26" x14ac:dyDescent="0.25">
      <c r="B24" s="71" t="s">
        <v>77</v>
      </c>
      <c r="C24" s="71" t="s">
        <v>78</v>
      </c>
      <c r="D24" s="72"/>
      <c r="E24" s="72" t="s">
        <v>22</v>
      </c>
      <c r="F24" s="73">
        <v>81.03</v>
      </c>
      <c r="G24" s="73"/>
      <c r="H24" s="73"/>
      <c r="I24" s="73"/>
      <c r="J24" s="73"/>
      <c r="K24" s="73"/>
      <c r="L24" s="73">
        <v>81.03</v>
      </c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12">
        <f t="shared" si="0"/>
        <v>0</v>
      </c>
    </row>
    <row r="25" spans="1:26" x14ac:dyDescent="0.25">
      <c r="A25" s="69" t="s">
        <v>79</v>
      </c>
      <c r="B25" s="70" t="s">
        <v>80</v>
      </c>
      <c r="C25" s="71" t="s">
        <v>81</v>
      </c>
      <c r="D25" s="72">
        <v>2191</v>
      </c>
      <c r="E25" s="72" t="s">
        <v>22</v>
      </c>
      <c r="F25" s="73">
        <v>557.12</v>
      </c>
      <c r="G25" s="73"/>
      <c r="H25" s="73"/>
      <c r="I25" s="73"/>
      <c r="J25" s="73"/>
      <c r="K25" s="73"/>
      <c r="L25" s="73">
        <f>578.76-78.6-23.15</f>
        <v>477.01</v>
      </c>
      <c r="M25" s="73">
        <v>80.11</v>
      </c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12">
        <f t="shared" si="0"/>
        <v>0</v>
      </c>
      <c r="Z25" s="68"/>
    </row>
    <row r="26" spans="1:26" x14ac:dyDescent="0.25">
      <c r="A26" s="69" t="s">
        <v>79</v>
      </c>
      <c r="B26" s="65" t="s">
        <v>82</v>
      </c>
      <c r="C26" s="66" t="s">
        <v>83</v>
      </c>
      <c r="D26" s="72">
        <v>2192</v>
      </c>
      <c r="E26" s="72" t="s">
        <v>22</v>
      </c>
      <c r="F26" s="68">
        <v>130</v>
      </c>
      <c r="G26" s="73"/>
      <c r="H26" s="73"/>
      <c r="I26" s="73">
        <v>130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12">
        <f t="shared" si="0"/>
        <v>0</v>
      </c>
    </row>
    <row r="27" spans="1:26" x14ac:dyDescent="0.25">
      <c r="A27" s="69" t="s">
        <v>79</v>
      </c>
      <c r="B27" s="70" t="s">
        <v>84</v>
      </c>
      <c r="C27" s="71" t="s">
        <v>85</v>
      </c>
      <c r="D27" s="72">
        <v>2193</v>
      </c>
      <c r="E27" s="72" t="s">
        <v>22</v>
      </c>
      <c r="F27" s="73">
        <v>78.599999999999994</v>
      </c>
      <c r="G27" s="73"/>
      <c r="H27" s="73"/>
      <c r="I27" s="73"/>
      <c r="J27" s="73"/>
      <c r="K27" s="73"/>
      <c r="L27" s="73"/>
      <c r="M27" s="73"/>
      <c r="N27" s="73">
        <v>78.599999999999994</v>
      </c>
      <c r="O27" s="73"/>
      <c r="P27" s="73"/>
      <c r="Q27" s="73"/>
      <c r="R27" s="73"/>
      <c r="S27" s="73"/>
      <c r="T27" s="73"/>
      <c r="U27" s="73"/>
      <c r="V27" s="73"/>
      <c r="W27" s="73"/>
      <c r="X27" s="12">
        <f t="shared" si="0"/>
        <v>0</v>
      </c>
    </row>
    <row r="28" spans="1:26" x14ac:dyDescent="0.25">
      <c r="A28" s="69" t="s">
        <v>79</v>
      </c>
      <c r="B28" s="70" t="s">
        <v>86</v>
      </c>
      <c r="C28" s="71" t="s">
        <v>87</v>
      </c>
      <c r="D28" s="72">
        <v>2194</v>
      </c>
      <c r="E28" s="72" t="s">
        <v>22</v>
      </c>
      <c r="F28" s="73">
        <v>875</v>
      </c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T28" s="73"/>
      <c r="U28" s="73">
        <v>875</v>
      </c>
      <c r="V28" s="73"/>
      <c r="W28" s="73"/>
      <c r="X28" s="12">
        <f t="shared" si="0"/>
        <v>0</v>
      </c>
    </row>
    <row r="29" spans="1:26" x14ac:dyDescent="0.25">
      <c r="A29" s="69" t="s">
        <v>79</v>
      </c>
      <c r="B29" s="70" t="s">
        <v>88</v>
      </c>
      <c r="C29" s="71" t="s">
        <v>89</v>
      </c>
      <c r="D29" s="72">
        <v>2195</v>
      </c>
      <c r="E29" s="72" t="s">
        <v>22</v>
      </c>
      <c r="F29" s="73">
        <v>123.9</v>
      </c>
      <c r="G29" s="73"/>
      <c r="H29" s="73">
        <v>123.9</v>
      </c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12">
        <f t="shared" si="0"/>
        <v>0</v>
      </c>
    </row>
    <row r="30" spans="1:26" x14ac:dyDescent="0.25">
      <c r="A30" s="69" t="s">
        <v>79</v>
      </c>
      <c r="B30" s="70" t="s">
        <v>90</v>
      </c>
      <c r="C30" s="71" t="s">
        <v>91</v>
      </c>
      <c r="D30" s="72">
        <v>2196</v>
      </c>
      <c r="E30" s="72" t="s">
        <v>22</v>
      </c>
      <c r="F30" s="73">
        <v>204.14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T30" s="73"/>
      <c r="U30" s="73"/>
      <c r="V30" s="73">
        <v>170.12</v>
      </c>
      <c r="W30" s="73">
        <v>34.020000000000003</v>
      </c>
      <c r="X30" s="12">
        <f t="shared" si="0"/>
        <v>0</v>
      </c>
    </row>
    <row r="31" spans="1:26" x14ac:dyDescent="0.25">
      <c r="A31" s="69" t="s">
        <v>79</v>
      </c>
      <c r="B31" s="70" t="s">
        <v>92</v>
      </c>
      <c r="C31" s="71" t="s">
        <v>267</v>
      </c>
      <c r="D31" s="72">
        <v>2197</v>
      </c>
      <c r="E31" s="72" t="s">
        <v>22</v>
      </c>
      <c r="F31" s="73">
        <f>16.8+108</f>
        <v>124.8</v>
      </c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T31" s="73"/>
      <c r="U31" s="73"/>
      <c r="V31" s="73">
        <v>122</v>
      </c>
      <c r="W31" s="73">
        <v>2.8</v>
      </c>
      <c r="X31" s="12">
        <f t="shared" si="0"/>
        <v>0</v>
      </c>
    </row>
    <row r="32" spans="1:26" x14ac:dyDescent="0.25">
      <c r="A32" s="69" t="s">
        <v>79</v>
      </c>
      <c r="B32" s="92" t="s">
        <v>93</v>
      </c>
      <c r="C32" s="83" t="s">
        <v>6</v>
      </c>
      <c r="D32" s="84">
        <v>2198</v>
      </c>
      <c r="E32" s="84" t="s">
        <v>22</v>
      </c>
      <c r="F32" s="85">
        <v>770.7</v>
      </c>
      <c r="G32" s="85"/>
      <c r="H32" s="85"/>
      <c r="I32" s="85"/>
      <c r="J32" s="85"/>
      <c r="K32" s="85"/>
      <c r="L32" s="85"/>
      <c r="M32" s="85"/>
      <c r="N32" s="85"/>
      <c r="O32" s="85"/>
      <c r="P32" s="85">
        <v>770.7</v>
      </c>
      <c r="Q32" s="85"/>
      <c r="R32" s="85"/>
      <c r="S32" s="85"/>
      <c r="T32" s="85"/>
      <c r="U32" s="85"/>
      <c r="V32" s="85"/>
      <c r="W32" s="85"/>
      <c r="X32" s="12">
        <f t="shared" si="0"/>
        <v>0</v>
      </c>
    </row>
    <row r="33" spans="1:25" x14ac:dyDescent="0.25">
      <c r="A33" s="69" t="s">
        <v>79</v>
      </c>
      <c r="B33" s="92" t="s">
        <v>62</v>
      </c>
      <c r="C33" s="83" t="s">
        <v>95</v>
      </c>
      <c r="D33" s="84">
        <v>2199</v>
      </c>
      <c r="E33" s="84" t="s">
        <v>22</v>
      </c>
      <c r="F33" s="85">
        <v>210.46</v>
      </c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>
        <v>210.46</v>
      </c>
      <c r="R33" s="85"/>
      <c r="S33" s="85"/>
      <c r="T33" s="85"/>
      <c r="U33" s="85"/>
      <c r="V33" s="85"/>
      <c r="W33" s="85"/>
      <c r="X33" s="12">
        <f t="shared" si="0"/>
        <v>0</v>
      </c>
    </row>
    <row r="34" spans="1:25" x14ac:dyDescent="0.25">
      <c r="A34" s="69" t="s">
        <v>79</v>
      </c>
      <c r="B34" s="92" t="s">
        <v>46</v>
      </c>
      <c r="C34" s="83" t="s">
        <v>94</v>
      </c>
      <c r="D34" s="84">
        <v>2200</v>
      </c>
      <c r="E34" s="84" t="s">
        <v>22</v>
      </c>
      <c r="F34" s="85">
        <v>50</v>
      </c>
      <c r="G34" s="85"/>
      <c r="H34" s="85">
        <v>50</v>
      </c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12">
        <f t="shared" si="0"/>
        <v>0</v>
      </c>
    </row>
    <row r="35" spans="1:25" x14ac:dyDescent="0.25">
      <c r="A35" s="69" t="s">
        <v>79</v>
      </c>
      <c r="B35" s="92" t="s">
        <v>48</v>
      </c>
      <c r="C35" s="83" t="s">
        <v>49</v>
      </c>
      <c r="D35" s="84">
        <v>2201</v>
      </c>
      <c r="E35" s="84" t="s">
        <v>22</v>
      </c>
      <c r="F35" s="85">
        <v>10.8</v>
      </c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>
        <v>9</v>
      </c>
      <c r="U35" s="85"/>
      <c r="V35" s="85"/>
      <c r="W35" s="85">
        <v>1.8</v>
      </c>
      <c r="X35" s="12">
        <f t="shared" si="0"/>
        <v>0</v>
      </c>
    </row>
    <row r="36" spans="1:25" x14ac:dyDescent="0.25">
      <c r="A36" s="69" t="s">
        <v>79</v>
      </c>
      <c r="B36" s="92" t="s">
        <v>75</v>
      </c>
      <c r="C36" s="83" t="s">
        <v>96</v>
      </c>
      <c r="D36" s="84">
        <v>2202</v>
      </c>
      <c r="E36" s="84" t="s">
        <v>22</v>
      </c>
      <c r="F36" s="85">
        <v>294</v>
      </c>
      <c r="G36" s="85"/>
      <c r="H36" s="85">
        <v>245</v>
      </c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>
        <v>49</v>
      </c>
      <c r="X36" s="12">
        <f t="shared" si="0"/>
        <v>0</v>
      </c>
    </row>
    <row r="37" spans="1:25" x14ac:dyDescent="0.25">
      <c r="A37" s="69" t="s">
        <v>79</v>
      </c>
      <c r="B37" s="92" t="s">
        <v>97</v>
      </c>
      <c r="C37" s="83" t="s">
        <v>99</v>
      </c>
      <c r="D37" s="84">
        <v>2203</v>
      </c>
      <c r="E37" s="84" t="s">
        <v>22</v>
      </c>
      <c r="F37" s="85">
        <v>637.61</v>
      </c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>
        <v>531.34</v>
      </c>
      <c r="W37" s="85">
        <v>106.27</v>
      </c>
      <c r="X37" s="12">
        <f t="shared" si="0"/>
        <v>0</v>
      </c>
    </row>
    <row r="38" spans="1:25" x14ac:dyDescent="0.25">
      <c r="A38" s="69" t="s">
        <v>79</v>
      </c>
      <c r="B38" s="92" t="s">
        <v>98</v>
      </c>
      <c r="C38" s="83" t="s">
        <v>100</v>
      </c>
      <c r="D38" s="84">
        <v>2204</v>
      </c>
      <c r="E38" s="84" t="s">
        <v>22</v>
      </c>
      <c r="F38" s="85">
        <v>518.65</v>
      </c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>
        <v>432.21</v>
      </c>
      <c r="W38" s="85">
        <v>86.44</v>
      </c>
      <c r="X38" s="12">
        <f t="shared" si="0"/>
        <v>0</v>
      </c>
    </row>
    <row r="39" spans="1:25" x14ac:dyDescent="0.25">
      <c r="A39" s="69" t="s">
        <v>79</v>
      </c>
      <c r="B39" s="92" t="s">
        <v>102</v>
      </c>
      <c r="C39" s="83" t="s">
        <v>101</v>
      </c>
      <c r="D39" s="84">
        <v>2205</v>
      </c>
      <c r="E39" s="84" t="s">
        <v>22</v>
      </c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12">
        <f t="shared" si="0"/>
        <v>0</v>
      </c>
    </row>
    <row r="40" spans="1:25" x14ac:dyDescent="0.25">
      <c r="A40" s="82"/>
      <c r="B40" s="92"/>
      <c r="C40" s="83"/>
      <c r="D40" s="84"/>
      <c r="E40" s="84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12">
        <f t="shared" si="0"/>
        <v>0</v>
      </c>
    </row>
    <row r="41" spans="1:25" x14ac:dyDescent="0.25">
      <c r="A41" s="82"/>
      <c r="B41" s="92"/>
      <c r="C41" s="83"/>
      <c r="D41" s="84"/>
      <c r="E41" s="84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12">
        <f t="shared" si="0"/>
        <v>0</v>
      </c>
    </row>
    <row r="42" spans="1:25" x14ac:dyDescent="0.25">
      <c r="A42" s="82"/>
      <c r="B42" s="92"/>
      <c r="C42" s="83"/>
      <c r="D42" s="84"/>
      <c r="E42" s="84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12">
        <f t="shared" si="0"/>
        <v>0</v>
      </c>
    </row>
    <row r="43" spans="1:25" ht="15.75" thickBot="1" x14ac:dyDescent="0.3">
      <c r="A43" s="82"/>
      <c r="B43" s="93"/>
      <c r="C43" s="94"/>
      <c r="D43" s="84"/>
      <c r="E43" s="84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12">
        <f t="shared" si="0"/>
        <v>0</v>
      </c>
    </row>
    <row r="44" spans="1:25" s="15" customFormat="1" ht="15.75" thickBot="1" x14ac:dyDescent="0.3">
      <c r="A44" s="23"/>
      <c r="B44" s="34" t="s">
        <v>45</v>
      </c>
      <c r="C44" s="95"/>
      <c r="D44" s="25"/>
      <c r="E44" s="24">
        <f t="shared" ref="E44" si="6">SUM(E28:E31)</f>
        <v>0</v>
      </c>
      <c r="F44" s="24">
        <f>SUM(F22:F43)</f>
        <v>4748.6099999999997</v>
      </c>
      <c r="G44" s="24">
        <f t="shared" ref="G44:P44" si="7">SUM(G22:G43)</f>
        <v>0</v>
      </c>
      <c r="H44" s="24">
        <f t="shared" si="7"/>
        <v>487.07</v>
      </c>
      <c r="I44" s="24">
        <f t="shared" si="7"/>
        <v>130</v>
      </c>
      <c r="J44" s="24">
        <f t="shared" si="7"/>
        <v>0</v>
      </c>
      <c r="K44" s="24">
        <f t="shared" si="7"/>
        <v>0</v>
      </c>
      <c r="L44" s="24">
        <f t="shared" si="7"/>
        <v>558.04</v>
      </c>
      <c r="M44" s="24">
        <f t="shared" si="7"/>
        <v>80.11</v>
      </c>
      <c r="N44" s="24">
        <f t="shared" si="7"/>
        <v>78.599999999999994</v>
      </c>
      <c r="O44" s="24">
        <f t="shared" si="7"/>
        <v>0</v>
      </c>
      <c r="P44" s="24">
        <f t="shared" si="7"/>
        <v>770.7</v>
      </c>
      <c r="Q44" s="24">
        <f>SUM(Q22:Q43)</f>
        <v>210.46</v>
      </c>
      <c r="R44" s="24">
        <f t="shared" ref="R44:W44" si="8">SUM(R22:R43)</f>
        <v>0</v>
      </c>
      <c r="S44" s="24">
        <f t="shared" si="8"/>
        <v>0</v>
      </c>
      <c r="T44" s="24">
        <f t="shared" si="8"/>
        <v>9</v>
      </c>
      <c r="U44" s="24">
        <f t="shared" si="8"/>
        <v>875</v>
      </c>
      <c r="V44" s="24">
        <f t="shared" si="8"/>
        <v>1255.67</v>
      </c>
      <c r="W44" s="24">
        <f t="shared" si="8"/>
        <v>293.95999999999998</v>
      </c>
      <c r="X44" s="12">
        <f t="shared" si="0"/>
        <v>0</v>
      </c>
      <c r="Y44" s="17">
        <f>F44-SUM(G44:W44)</f>
        <v>0</v>
      </c>
    </row>
    <row r="45" spans="1:25" s="15" customFormat="1" x14ac:dyDescent="0.25">
      <c r="A45" s="51"/>
      <c r="B45" s="96" t="s">
        <v>166</v>
      </c>
      <c r="C45" s="97"/>
      <c r="D45" s="52" t="s">
        <v>164</v>
      </c>
      <c r="E45" s="52" t="s">
        <v>22</v>
      </c>
      <c r="F45" s="53">
        <v>81.8</v>
      </c>
      <c r="G45" s="53"/>
      <c r="H45" s="53">
        <f>SUM(F45-W45)</f>
        <v>68.17</v>
      </c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142">
        <v>13.63</v>
      </c>
      <c r="X45" s="12">
        <f t="shared" si="0"/>
        <v>0</v>
      </c>
    </row>
    <row r="46" spans="1:25" s="15" customFormat="1" x14ac:dyDescent="0.25">
      <c r="A46" s="51"/>
      <c r="B46" s="96" t="s">
        <v>78</v>
      </c>
      <c r="C46" s="97"/>
      <c r="D46" s="52" t="s">
        <v>165</v>
      </c>
      <c r="E46" s="52" t="s">
        <v>22</v>
      </c>
      <c r="F46" s="53">
        <v>57.57</v>
      </c>
      <c r="G46" s="53"/>
      <c r="H46" s="53"/>
      <c r="I46" s="53"/>
      <c r="J46" s="53"/>
      <c r="K46" s="53"/>
      <c r="L46" s="53">
        <v>57.57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12">
        <f t="shared" si="0"/>
        <v>0</v>
      </c>
    </row>
    <row r="47" spans="1:25" s="15" customFormat="1" x14ac:dyDescent="0.25">
      <c r="A47" s="51"/>
      <c r="B47" s="96" t="s">
        <v>167</v>
      </c>
      <c r="C47" s="97"/>
      <c r="D47" s="52" t="s">
        <v>165</v>
      </c>
      <c r="E47" s="52" t="s">
        <v>22</v>
      </c>
      <c r="F47" s="53">
        <v>61.17</v>
      </c>
      <c r="G47" s="53"/>
      <c r="H47" s="53"/>
      <c r="I47" s="53"/>
      <c r="J47" s="53"/>
      <c r="K47" s="53"/>
      <c r="L47" s="53">
        <v>61.17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12">
        <f t="shared" si="0"/>
        <v>0</v>
      </c>
    </row>
    <row r="48" spans="1:25" s="15" customFormat="1" x14ac:dyDescent="0.25">
      <c r="A48" s="51" t="s">
        <v>172</v>
      </c>
      <c r="B48" s="96" t="s">
        <v>46</v>
      </c>
      <c r="C48" s="97"/>
      <c r="D48" s="52">
        <v>2206</v>
      </c>
      <c r="E48" s="52" t="s">
        <v>22</v>
      </c>
      <c r="F48" s="53">
        <v>117</v>
      </c>
      <c r="G48" s="53"/>
      <c r="H48" s="53">
        <v>117</v>
      </c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12">
        <f t="shared" si="0"/>
        <v>0</v>
      </c>
    </row>
    <row r="49" spans="1:25" s="15" customFormat="1" x14ac:dyDescent="0.25">
      <c r="A49" s="51" t="s">
        <v>172</v>
      </c>
      <c r="B49" s="96" t="s">
        <v>20</v>
      </c>
      <c r="C49" s="97"/>
      <c r="D49" s="52">
        <v>2207</v>
      </c>
      <c r="E49" s="52" t="s">
        <v>22</v>
      </c>
      <c r="F49" s="53">
        <v>46.4</v>
      </c>
      <c r="G49" s="53"/>
      <c r="H49" s="53"/>
      <c r="I49" s="53"/>
      <c r="J49" s="53"/>
      <c r="K49" s="53"/>
      <c r="L49" s="53"/>
      <c r="M49" s="53"/>
      <c r="N49" s="53">
        <v>46.4</v>
      </c>
      <c r="O49" s="53"/>
      <c r="P49" s="53"/>
      <c r="Q49" s="53"/>
      <c r="R49" s="53"/>
      <c r="S49" s="53"/>
      <c r="T49" s="53"/>
      <c r="U49" s="53"/>
      <c r="V49" s="53"/>
      <c r="W49" s="53"/>
      <c r="X49" s="12">
        <f t="shared" si="0"/>
        <v>0</v>
      </c>
    </row>
    <row r="50" spans="1:25" s="15" customFormat="1" x14ac:dyDescent="0.25">
      <c r="A50" s="51" t="s">
        <v>172</v>
      </c>
      <c r="B50" s="96" t="s">
        <v>168</v>
      </c>
      <c r="C50" s="97"/>
      <c r="D50" s="52">
        <v>2208</v>
      </c>
      <c r="E50" s="52" t="s">
        <v>22</v>
      </c>
      <c r="F50" s="53">
        <v>2127.84</v>
      </c>
      <c r="G50" s="53"/>
      <c r="H50" s="53"/>
      <c r="I50" s="53"/>
      <c r="J50" s="53">
        <f>SUM(F50-W50)</f>
        <v>1773.2000000000003</v>
      </c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>
        <v>354.64</v>
      </c>
      <c r="X50" s="12">
        <f t="shared" si="0"/>
        <v>0</v>
      </c>
    </row>
    <row r="51" spans="1:25" s="15" customFormat="1" x14ac:dyDescent="0.25">
      <c r="A51" s="51" t="s">
        <v>172</v>
      </c>
      <c r="B51" s="96" t="s">
        <v>169</v>
      </c>
      <c r="C51" s="97"/>
      <c r="D51" s="52">
        <v>2209</v>
      </c>
      <c r="E51" s="52" t="s">
        <v>22</v>
      </c>
      <c r="F51" s="53">
        <v>443.75</v>
      </c>
      <c r="G51" s="53"/>
      <c r="H51" s="53"/>
      <c r="I51" s="53"/>
      <c r="J51" s="53"/>
      <c r="K51" s="53"/>
      <c r="L51" s="53">
        <f>411.2-46.4-16.45+5.91</f>
        <v>354.26000000000005</v>
      </c>
      <c r="M51" s="53">
        <v>89.49</v>
      </c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12">
        <f>F51-SUM(G51:W51)</f>
        <v>0</v>
      </c>
    </row>
    <row r="52" spans="1:25" s="15" customFormat="1" x14ac:dyDescent="0.25">
      <c r="A52" s="51" t="s">
        <v>172</v>
      </c>
      <c r="B52" s="96" t="s">
        <v>169</v>
      </c>
      <c r="C52" s="97"/>
      <c r="D52" s="52">
        <v>2210</v>
      </c>
      <c r="E52" s="52" t="s">
        <v>22</v>
      </c>
      <c r="F52" s="53">
        <v>446.09</v>
      </c>
      <c r="G52" s="53"/>
      <c r="H52" s="53"/>
      <c r="I52" s="53"/>
      <c r="J52" s="53"/>
      <c r="K52" s="53"/>
      <c r="L52" s="53">
        <v>369.22</v>
      </c>
      <c r="M52" s="53">
        <v>76.87</v>
      </c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12">
        <f t="shared" ref="X52:X122" si="9">F52-SUM(G52:W52)</f>
        <v>0</v>
      </c>
    </row>
    <row r="53" spans="1:25" s="15" customFormat="1" x14ac:dyDescent="0.25">
      <c r="A53" s="148" t="s">
        <v>172</v>
      </c>
      <c r="B53" s="81" t="s">
        <v>170</v>
      </c>
      <c r="C53" s="149"/>
      <c r="D53" s="32">
        <v>2211</v>
      </c>
      <c r="E53" s="32" t="s">
        <v>22</v>
      </c>
      <c r="F53" s="33">
        <v>70</v>
      </c>
      <c r="G53" s="33"/>
      <c r="H53" s="33"/>
      <c r="I53" s="33"/>
      <c r="J53" s="33"/>
      <c r="K53" s="33"/>
      <c r="L53" s="33"/>
      <c r="M53" s="33"/>
      <c r="N53" s="33"/>
      <c r="O53" s="33"/>
      <c r="P53" s="33">
        <v>70</v>
      </c>
      <c r="Q53" s="33"/>
      <c r="R53" s="33"/>
      <c r="S53" s="33"/>
      <c r="T53" s="33"/>
      <c r="U53" s="33"/>
      <c r="V53" s="33"/>
      <c r="W53" s="33"/>
      <c r="X53" s="12">
        <f t="shared" si="9"/>
        <v>0</v>
      </c>
    </row>
    <row r="54" spans="1:25" s="15" customFormat="1" x14ac:dyDescent="0.25">
      <c r="A54" s="148" t="s">
        <v>172</v>
      </c>
      <c r="B54" s="81" t="s">
        <v>20</v>
      </c>
      <c r="C54" s="149" t="s">
        <v>173</v>
      </c>
      <c r="D54" s="32">
        <v>2212</v>
      </c>
      <c r="E54" s="32" t="s">
        <v>22</v>
      </c>
      <c r="F54" s="33">
        <v>50.2</v>
      </c>
      <c r="G54" s="33"/>
      <c r="H54" s="33"/>
      <c r="I54" s="33"/>
      <c r="J54" s="33"/>
      <c r="K54" s="33"/>
      <c r="L54" s="33"/>
      <c r="M54" s="33"/>
      <c r="N54" s="33">
        <v>50.2</v>
      </c>
      <c r="O54" s="33"/>
      <c r="P54" s="33"/>
      <c r="Q54" s="33"/>
      <c r="R54" s="33"/>
      <c r="S54" s="33"/>
      <c r="T54" s="33"/>
      <c r="U54" s="33"/>
      <c r="V54" s="33"/>
      <c r="W54" s="33"/>
      <c r="X54" s="12">
        <f t="shared" si="9"/>
        <v>0</v>
      </c>
    </row>
    <row r="55" spans="1:25" s="15" customFormat="1" x14ac:dyDescent="0.25">
      <c r="A55" s="148" t="s">
        <v>172</v>
      </c>
      <c r="B55" s="81" t="s">
        <v>174</v>
      </c>
      <c r="C55" s="149" t="s">
        <v>49</v>
      </c>
      <c r="D55" s="32">
        <v>2213</v>
      </c>
      <c r="E55" s="32" t="s">
        <v>22</v>
      </c>
      <c r="F55" s="33">
        <v>23.58</v>
      </c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>
        <v>19.600000000000001</v>
      </c>
      <c r="U55" s="33"/>
      <c r="V55" s="33"/>
      <c r="W55" s="33">
        <v>3.98</v>
      </c>
      <c r="X55" s="12">
        <f t="shared" si="9"/>
        <v>0</v>
      </c>
    </row>
    <row r="56" spans="1:25" s="15" customFormat="1" x14ac:dyDescent="0.25">
      <c r="A56" s="148" t="s">
        <v>172</v>
      </c>
      <c r="B56" s="81" t="s">
        <v>57</v>
      </c>
      <c r="C56" s="149" t="s">
        <v>175</v>
      </c>
      <c r="D56" s="32">
        <v>2214</v>
      </c>
      <c r="E56" s="32" t="s">
        <v>22</v>
      </c>
      <c r="F56" s="33">
        <v>260</v>
      </c>
      <c r="G56" s="33"/>
      <c r="H56" s="33"/>
      <c r="I56" s="33">
        <v>260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12">
        <f t="shared" si="9"/>
        <v>0</v>
      </c>
    </row>
    <row r="57" spans="1:25" s="15" customFormat="1" ht="15.75" thickBot="1" x14ac:dyDescent="0.3">
      <c r="A57" s="148"/>
      <c r="B57" s="81"/>
      <c r="C57" s="149"/>
      <c r="D57" s="32"/>
      <c r="E57" s="32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12">
        <f t="shared" si="9"/>
        <v>0</v>
      </c>
    </row>
    <row r="58" spans="1:25" s="25" customFormat="1" ht="15.75" thickBot="1" x14ac:dyDescent="0.3">
      <c r="A58" s="143"/>
      <c r="B58" s="144" t="s">
        <v>139</v>
      </c>
      <c r="C58" s="145"/>
      <c r="D58" s="146"/>
      <c r="E58" s="147"/>
      <c r="F58" s="147">
        <f>SUM(F45:F57)</f>
        <v>3785.4</v>
      </c>
      <c r="G58" s="147">
        <f t="shared" ref="G58:W58" si="10">SUM(G45:G57)</f>
        <v>0</v>
      </c>
      <c r="H58" s="147">
        <f t="shared" si="10"/>
        <v>185.17000000000002</v>
      </c>
      <c r="I58" s="147">
        <f t="shared" si="10"/>
        <v>260</v>
      </c>
      <c r="J58" s="147">
        <f t="shared" si="10"/>
        <v>1773.2000000000003</v>
      </c>
      <c r="K58" s="147">
        <f t="shared" si="10"/>
        <v>0</v>
      </c>
      <c r="L58" s="147">
        <f t="shared" si="10"/>
        <v>842.22</v>
      </c>
      <c r="M58" s="147">
        <f t="shared" si="10"/>
        <v>166.36</v>
      </c>
      <c r="N58" s="147">
        <f t="shared" si="10"/>
        <v>96.6</v>
      </c>
      <c r="O58" s="147">
        <f t="shared" si="10"/>
        <v>0</v>
      </c>
      <c r="P58" s="147">
        <f t="shared" si="10"/>
        <v>70</v>
      </c>
      <c r="Q58" s="147">
        <f t="shared" si="10"/>
        <v>0</v>
      </c>
      <c r="R58" s="147">
        <f t="shared" si="10"/>
        <v>0</v>
      </c>
      <c r="S58" s="147">
        <f t="shared" si="10"/>
        <v>0</v>
      </c>
      <c r="T58" s="147">
        <f t="shared" si="10"/>
        <v>19.600000000000001</v>
      </c>
      <c r="U58" s="147">
        <f t="shared" si="10"/>
        <v>0</v>
      </c>
      <c r="V58" s="147">
        <f t="shared" si="10"/>
        <v>0</v>
      </c>
      <c r="W58" s="147">
        <f t="shared" si="10"/>
        <v>372.25</v>
      </c>
      <c r="X58" s="12">
        <f t="shared" si="9"/>
        <v>0</v>
      </c>
      <c r="Y58" s="24">
        <f>F58-SUM(G58:W58)</f>
        <v>0</v>
      </c>
    </row>
    <row r="59" spans="1:25" s="15" customFormat="1" x14ac:dyDescent="0.25">
      <c r="A59" s="16"/>
      <c r="B59" s="99"/>
      <c r="C59" s="10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2">
        <f t="shared" si="9"/>
        <v>0</v>
      </c>
    </row>
    <row r="60" spans="1:25" x14ac:dyDescent="0.25">
      <c r="B60" s="99" t="s">
        <v>75</v>
      </c>
      <c r="C60" s="100" t="s">
        <v>184</v>
      </c>
      <c r="D60" s="18" t="s">
        <v>76</v>
      </c>
      <c r="F60" s="68">
        <v>81.8</v>
      </c>
      <c r="H60" s="68">
        <v>68.17</v>
      </c>
      <c r="T60" s="67"/>
      <c r="U60" s="67"/>
      <c r="V60" s="67"/>
      <c r="W60" s="67">
        <v>13.63</v>
      </c>
      <c r="X60" s="12">
        <f t="shared" si="9"/>
        <v>0</v>
      </c>
    </row>
    <row r="61" spans="1:25" s="15" customFormat="1" ht="15.75" thickBot="1" x14ac:dyDescent="0.3">
      <c r="A61" s="16"/>
      <c r="B61" s="99" t="s">
        <v>185</v>
      </c>
      <c r="C61" s="100" t="s">
        <v>194</v>
      </c>
      <c r="D61" s="161" t="s">
        <v>195</v>
      </c>
      <c r="F61" s="17">
        <v>23.38</v>
      </c>
      <c r="G61" s="17"/>
      <c r="H61" s="17"/>
      <c r="I61" s="17"/>
      <c r="J61" s="17"/>
      <c r="K61" s="17"/>
      <c r="L61" s="17">
        <v>23.38</v>
      </c>
      <c r="M61" s="17"/>
      <c r="N61" s="17"/>
      <c r="O61" s="17"/>
      <c r="P61" s="17"/>
      <c r="Q61" s="17"/>
      <c r="R61" s="17"/>
      <c r="S61" s="17"/>
      <c r="X61" s="12">
        <f t="shared" si="9"/>
        <v>0</v>
      </c>
    </row>
    <row r="62" spans="1:25" s="15" customFormat="1" ht="15.75" thickBot="1" x14ac:dyDescent="0.3">
      <c r="A62" s="23"/>
      <c r="B62" s="98" t="s">
        <v>140</v>
      </c>
      <c r="C62" s="38"/>
      <c r="D62" s="25"/>
      <c r="E62" s="25"/>
      <c r="F62" s="24">
        <f t="shared" ref="F62:S62" si="11">SUM(F59:F61)</f>
        <v>105.17999999999999</v>
      </c>
      <c r="G62" s="24">
        <f t="shared" si="11"/>
        <v>0</v>
      </c>
      <c r="H62" s="24">
        <f t="shared" si="11"/>
        <v>68.17</v>
      </c>
      <c r="I62" s="24">
        <f t="shared" si="11"/>
        <v>0</v>
      </c>
      <c r="J62" s="24">
        <f t="shared" si="11"/>
        <v>0</v>
      </c>
      <c r="K62" s="24">
        <f t="shared" si="11"/>
        <v>0</v>
      </c>
      <c r="L62" s="24">
        <f t="shared" si="11"/>
        <v>23.38</v>
      </c>
      <c r="M62" s="24">
        <f t="shared" si="11"/>
        <v>0</v>
      </c>
      <c r="N62" s="24">
        <f t="shared" si="11"/>
        <v>0</v>
      </c>
      <c r="O62" s="24">
        <f t="shared" si="11"/>
        <v>0</v>
      </c>
      <c r="P62" s="24">
        <f t="shared" si="11"/>
        <v>0</v>
      </c>
      <c r="Q62" s="24">
        <f t="shared" si="11"/>
        <v>0</v>
      </c>
      <c r="R62" s="24">
        <f t="shared" si="11"/>
        <v>0</v>
      </c>
      <c r="S62" s="24">
        <f t="shared" si="11"/>
        <v>0</v>
      </c>
      <c r="T62" s="24"/>
      <c r="U62" s="24">
        <f>SUM(U59:U61)</f>
        <v>0</v>
      </c>
      <c r="V62" s="24">
        <f>SUM(V59:V61)</f>
        <v>0</v>
      </c>
      <c r="W62" s="24">
        <f>SUM(W59:W61)</f>
        <v>13.63</v>
      </c>
      <c r="X62" s="12">
        <f t="shared" si="9"/>
        <v>0</v>
      </c>
      <c r="Y62" s="17">
        <f>F62-SUM(G62:W62)</f>
        <v>0</v>
      </c>
    </row>
    <row r="63" spans="1:25" s="15" customFormat="1" x14ac:dyDescent="0.25">
      <c r="A63" s="16"/>
      <c r="B63" s="99"/>
      <c r="C63" s="9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2">
        <f t="shared" si="9"/>
        <v>0</v>
      </c>
    </row>
    <row r="64" spans="1:25" s="15" customFormat="1" x14ac:dyDescent="0.25">
      <c r="A64" s="16" t="s">
        <v>186</v>
      </c>
      <c r="B64" s="99" t="s">
        <v>75</v>
      </c>
      <c r="C64" s="100" t="s">
        <v>184</v>
      </c>
      <c r="D64" s="18" t="s">
        <v>76</v>
      </c>
      <c r="E64" s="67" t="s">
        <v>22</v>
      </c>
      <c r="F64" s="68">
        <v>81.8</v>
      </c>
      <c r="G64" s="68"/>
      <c r="H64" s="68">
        <v>68.17</v>
      </c>
      <c r="I64" s="68"/>
      <c r="J64" s="68"/>
      <c r="K64" s="68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>
        <v>13.63</v>
      </c>
      <c r="X64" s="12">
        <f t="shared" si="9"/>
        <v>0</v>
      </c>
    </row>
    <row r="65" spans="1:27" s="15" customFormat="1" x14ac:dyDescent="0.25">
      <c r="A65" s="16" t="s">
        <v>186</v>
      </c>
      <c r="B65" s="99" t="s">
        <v>185</v>
      </c>
      <c r="C65" s="100" t="s">
        <v>201</v>
      </c>
      <c r="D65" s="161" t="s">
        <v>165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2">
        <f t="shared" si="9"/>
        <v>0</v>
      </c>
    </row>
    <row r="66" spans="1:27" s="15" customFormat="1" x14ac:dyDescent="0.25">
      <c r="A66" s="16" t="s">
        <v>186</v>
      </c>
      <c r="B66" s="35" t="s">
        <v>187</v>
      </c>
      <c r="C66" s="99" t="s">
        <v>188</v>
      </c>
      <c r="D66" s="18">
        <v>2215</v>
      </c>
      <c r="E66" s="15" t="s">
        <v>22</v>
      </c>
      <c r="F66" s="17">
        <v>90</v>
      </c>
      <c r="G66" s="17"/>
      <c r="H66" s="17"/>
      <c r="I66" s="17"/>
      <c r="J66" s="17"/>
      <c r="K66" s="17">
        <v>75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>
        <v>15</v>
      </c>
      <c r="X66" s="12">
        <f t="shared" si="9"/>
        <v>0</v>
      </c>
      <c r="Z66" s="27"/>
    </row>
    <row r="67" spans="1:27" s="15" customFormat="1" x14ac:dyDescent="0.25">
      <c r="A67" s="16" t="s">
        <v>186</v>
      </c>
      <c r="B67" s="35" t="s">
        <v>46</v>
      </c>
      <c r="C67" s="37" t="s">
        <v>189</v>
      </c>
      <c r="D67" s="18">
        <v>2216</v>
      </c>
      <c r="E67" s="17" t="s">
        <v>22</v>
      </c>
      <c r="F67" s="17">
        <v>326</v>
      </c>
      <c r="G67" s="17"/>
      <c r="H67" s="17">
        <v>326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2">
        <f t="shared" si="9"/>
        <v>0</v>
      </c>
    </row>
    <row r="68" spans="1:27" s="15" customFormat="1" x14ac:dyDescent="0.25">
      <c r="A68" s="16" t="s">
        <v>186</v>
      </c>
      <c r="B68" s="35" t="s">
        <v>36</v>
      </c>
      <c r="C68" s="99"/>
      <c r="D68" s="18">
        <v>2217</v>
      </c>
      <c r="E68" s="15" t="s">
        <v>22</v>
      </c>
      <c r="F68" s="17">
        <v>259.17</v>
      </c>
      <c r="G68" s="17"/>
      <c r="H68" s="17"/>
      <c r="I68" s="17"/>
      <c r="J68" s="17"/>
      <c r="K68" s="17"/>
      <c r="L68" s="17">
        <v>167.05</v>
      </c>
      <c r="M68" s="17">
        <v>92.12</v>
      </c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2">
        <f t="shared" si="9"/>
        <v>0</v>
      </c>
    </row>
    <row r="69" spans="1:27" s="15" customFormat="1" x14ac:dyDescent="0.25">
      <c r="A69" s="16" t="s">
        <v>186</v>
      </c>
      <c r="B69" s="35" t="s">
        <v>190</v>
      </c>
      <c r="C69" s="99" t="s">
        <v>49</v>
      </c>
      <c r="D69" s="18">
        <v>2218</v>
      </c>
      <c r="E69" s="15" t="s">
        <v>22</v>
      </c>
      <c r="F69" s="17">
        <v>23.58</v>
      </c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>
        <v>19.649999999999999</v>
      </c>
      <c r="U69" s="17"/>
      <c r="V69" s="17"/>
      <c r="W69" s="17">
        <v>3.93</v>
      </c>
      <c r="X69" s="12">
        <f t="shared" si="9"/>
        <v>0</v>
      </c>
      <c r="Z69" s="27"/>
    </row>
    <row r="70" spans="1:27" s="15" customFormat="1" x14ac:dyDescent="0.25">
      <c r="A70" s="16" t="s">
        <v>186</v>
      </c>
      <c r="B70" s="36" t="s">
        <v>82</v>
      </c>
      <c r="C70" s="99" t="s">
        <v>83</v>
      </c>
      <c r="D70" s="18">
        <v>2219</v>
      </c>
      <c r="E70" s="15" t="s">
        <v>22</v>
      </c>
      <c r="F70" s="17">
        <v>130</v>
      </c>
      <c r="G70" s="17"/>
      <c r="H70" s="17"/>
      <c r="I70" s="17">
        <v>130</v>
      </c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2">
        <f t="shared" si="9"/>
        <v>0</v>
      </c>
    </row>
    <row r="71" spans="1:27" s="15" customFormat="1" x14ac:dyDescent="0.25">
      <c r="A71" s="16"/>
      <c r="B71" s="35"/>
      <c r="C71" s="99"/>
      <c r="D71" s="18"/>
      <c r="E71" s="1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2">
        <f t="shared" si="9"/>
        <v>0</v>
      </c>
    </row>
    <row r="72" spans="1:27" s="15" customFormat="1" x14ac:dyDescent="0.25">
      <c r="A72" s="16"/>
      <c r="B72" s="36"/>
      <c r="C72" s="99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2">
        <f t="shared" si="9"/>
        <v>0</v>
      </c>
    </row>
    <row r="73" spans="1:27" s="15" customFormat="1" x14ac:dyDescent="0.25">
      <c r="A73" s="16"/>
      <c r="B73" s="36"/>
      <c r="C73" s="99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2">
        <f t="shared" si="9"/>
        <v>0</v>
      </c>
    </row>
    <row r="74" spans="1:27" s="15" customFormat="1" x14ac:dyDescent="0.25">
      <c r="A74" s="16"/>
      <c r="B74" s="35"/>
      <c r="C74" s="99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2">
        <f t="shared" si="9"/>
        <v>0</v>
      </c>
    </row>
    <row r="75" spans="1:27" s="15" customFormat="1" ht="15.75" thickBot="1" x14ac:dyDescent="0.3">
      <c r="A75" s="16"/>
      <c r="B75" s="35"/>
      <c r="C75" s="99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2">
        <f t="shared" si="9"/>
        <v>0</v>
      </c>
    </row>
    <row r="76" spans="1:27" s="15" customFormat="1" ht="15.75" thickBot="1" x14ac:dyDescent="0.3">
      <c r="A76" s="23"/>
      <c r="B76" s="34" t="s">
        <v>141</v>
      </c>
      <c r="C76" s="38"/>
      <c r="D76" s="25"/>
      <c r="E76" s="25"/>
      <c r="F76" s="24">
        <f>SUM(F63:F75)</f>
        <v>910.55000000000007</v>
      </c>
      <c r="G76" s="24">
        <f t="shared" ref="G76:W76" si="12">SUM(G63:G74)</f>
        <v>0</v>
      </c>
      <c r="H76" s="24">
        <f>SUM(H63:H74)</f>
        <v>394.17</v>
      </c>
      <c r="I76" s="24">
        <f>SUM(I63:I74)</f>
        <v>130</v>
      </c>
      <c r="J76" s="24">
        <f>SUM(J63:J74)</f>
        <v>0</v>
      </c>
      <c r="K76" s="24">
        <f t="shared" si="12"/>
        <v>75</v>
      </c>
      <c r="L76" s="24">
        <f t="shared" si="12"/>
        <v>167.05</v>
      </c>
      <c r="M76" s="24">
        <f t="shared" si="12"/>
        <v>92.12</v>
      </c>
      <c r="N76" s="24">
        <f>SUM(N64:N75)</f>
        <v>0</v>
      </c>
      <c r="O76" s="24">
        <f t="shared" si="12"/>
        <v>0</v>
      </c>
      <c r="P76" s="24">
        <f t="shared" si="12"/>
        <v>0</v>
      </c>
      <c r="Q76" s="24">
        <f t="shared" si="12"/>
        <v>0</v>
      </c>
      <c r="R76" s="24">
        <f t="shared" ref="R76" si="13">SUM(R63:R74)</f>
        <v>0</v>
      </c>
      <c r="S76" s="24">
        <f t="shared" si="12"/>
        <v>0</v>
      </c>
      <c r="T76" s="24">
        <f t="shared" si="12"/>
        <v>19.649999999999999</v>
      </c>
      <c r="U76" s="24">
        <f t="shared" ref="U76" si="14">SUM(U63:U74)</f>
        <v>0</v>
      </c>
      <c r="V76" s="24">
        <f t="shared" ref="V76" si="15">SUM(V63:V74)</f>
        <v>0</v>
      </c>
      <c r="W76" s="24">
        <f t="shared" si="12"/>
        <v>32.56</v>
      </c>
      <c r="X76" s="12">
        <f t="shared" si="9"/>
        <v>0</v>
      </c>
      <c r="Y76" s="17">
        <f>F76-SUM(G76:W76)</f>
        <v>0</v>
      </c>
    </row>
    <row r="77" spans="1:27" s="15" customFormat="1" x14ac:dyDescent="0.25">
      <c r="A77" s="16"/>
      <c r="B77" s="99"/>
      <c r="C77" s="10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2">
        <f t="shared" si="9"/>
        <v>0</v>
      </c>
      <c r="AA77" s="101"/>
    </row>
    <row r="78" spans="1:27" s="15" customFormat="1" x14ac:dyDescent="0.25">
      <c r="A78" s="16" t="s">
        <v>196</v>
      </c>
      <c r="B78" s="35" t="s">
        <v>75</v>
      </c>
      <c r="C78" s="99" t="s">
        <v>184</v>
      </c>
      <c r="D78" s="15" t="s">
        <v>76</v>
      </c>
      <c r="E78" s="15" t="s">
        <v>22</v>
      </c>
      <c r="F78" s="17">
        <v>81.8</v>
      </c>
      <c r="G78" s="17"/>
      <c r="H78" s="17">
        <v>68.17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>
        <v>13.63</v>
      </c>
      <c r="X78" s="12">
        <f t="shared" si="9"/>
        <v>0</v>
      </c>
    </row>
    <row r="79" spans="1:27" s="15" customFormat="1" x14ac:dyDescent="0.25">
      <c r="A79" s="16" t="s">
        <v>196</v>
      </c>
      <c r="B79" s="35" t="s">
        <v>78</v>
      </c>
      <c r="C79" s="39" t="s">
        <v>185</v>
      </c>
      <c r="D79" s="15" t="s">
        <v>195</v>
      </c>
      <c r="E79" s="15" t="s">
        <v>22</v>
      </c>
      <c r="F79" s="17">
        <v>84.56</v>
      </c>
      <c r="G79" s="17"/>
      <c r="H79" s="17"/>
      <c r="I79" s="17"/>
      <c r="J79" s="17"/>
      <c r="K79" s="17"/>
      <c r="L79" s="17">
        <v>84.56</v>
      </c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2">
        <f t="shared" si="9"/>
        <v>0</v>
      </c>
    </row>
    <row r="80" spans="1:27" s="15" customFormat="1" x14ac:dyDescent="0.25">
      <c r="A80" s="16" t="s">
        <v>196</v>
      </c>
      <c r="B80" s="35" t="s">
        <v>46</v>
      </c>
      <c r="C80" s="39" t="s">
        <v>197</v>
      </c>
      <c r="D80" s="15">
        <v>2220</v>
      </c>
      <c r="E80" s="15" t="s">
        <v>22</v>
      </c>
      <c r="F80" s="17">
        <v>192</v>
      </c>
      <c r="G80" s="17"/>
      <c r="H80" s="17">
        <v>192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2">
        <f t="shared" si="9"/>
        <v>0</v>
      </c>
    </row>
    <row r="81" spans="1:37" s="15" customFormat="1" x14ac:dyDescent="0.25">
      <c r="A81" s="16" t="s">
        <v>196</v>
      </c>
      <c r="B81" s="35" t="s">
        <v>36</v>
      </c>
      <c r="C81" s="39"/>
      <c r="D81" s="15">
        <v>2221</v>
      </c>
      <c r="E81" s="15" t="s">
        <v>22</v>
      </c>
      <c r="F81" s="17">
        <v>574.5</v>
      </c>
      <c r="G81" s="17"/>
      <c r="H81" s="17"/>
      <c r="I81" s="17"/>
      <c r="J81" s="17"/>
      <c r="K81" s="17"/>
      <c r="L81" s="17">
        <f>603.95-80-24.16</f>
        <v>499.79</v>
      </c>
      <c r="M81" s="17">
        <v>74.709999999999994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2">
        <f t="shared" si="9"/>
        <v>0</v>
      </c>
    </row>
    <row r="82" spans="1:37" s="15" customFormat="1" x14ac:dyDescent="0.25">
      <c r="A82" s="16" t="s">
        <v>196</v>
      </c>
      <c r="B82" s="35" t="s">
        <v>48</v>
      </c>
      <c r="C82" s="39" t="s">
        <v>49</v>
      </c>
      <c r="D82" s="15">
        <v>2222</v>
      </c>
      <c r="E82" s="15" t="s">
        <v>22</v>
      </c>
      <c r="F82" s="17">
        <v>25.2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>
        <v>21</v>
      </c>
      <c r="U82" s="17"/>
      <c r="V82" s="17"/>
      <c r="W82" s="17">
        <v>4.2</v>
      </c>
      <c r="X82" s="12">
        <f t="shared" si="9"/>
        <v>0</v>
      </c>
    </row>
    <row r="83" spans="1:37" s="15" customFormat="1" x14ac:dyDescent="0.25">
      <c r="A83" s="16" t="s">
        <v>196</v>
      </c>
      <c r="B83" s="35" t="s">
        <v>82</v>
      </c>
      <c r="C83" s="39" t="s">
        <v>83</v>
      </c>
      <c r="D83" s="15">
        <v>2223</v>
      </c>
      <c r="E83" s="15" t="s">
        <v>22</v>
      </c>
      <c r="F83" s="17">
        <v>130</v>
      </c>
      <c r="G83" s="17"/>
      <c r="H83" s="17"/>
      <c r="I83" s="17">
        <v>130</v>
      </c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2">
        <f t="shared" si="9"/>
        <v>0</v>
      </c>
    </row>
    <row r="84" spans="1:37" s="15" customFormat="1" x14ac:dyDescent="0.25">
      <c r="A84" s="16" t="s">
        <v>196</v>
      </c>
      <c r="B84" s="35" t="s">
        <v>20</v>
      </c>
      <c r="C84" s="39" t="s">
        <v>198</v>
      </c>
      <c r="D84" s="15">
        <v>2224</v>
      </c>
      <c r="E84" s="15" t="s">
        <v>22</v>
      </c>
      <c r="F84" s="17">
        <v>80</v>
      </c>
      <c r="G84" s="17"/>
      <c r="H84" s="17"/>
      <c r="I84" s="17"/>
      <c r="J84" s="17"/>
      <c r="K84" s="17"/>
      <c r="L84" s="17"/>
      <c r="M84" s="17"/>
      <c r="N84" s="17">
        <v>80</v>
      </c>
      <c r="O84" s="17"/>
      <c r="P84" s="17"/>
      <c r="Q84" s="17"/>
      <c r="R84" s="48"/>
      <c r="S84" s="48"/>
      <c r="T84" s="17"/>
      <c r="U84" s="17"/>
      <c r="V84" s="17"/>
      <c r="W84" s="17"/>
      <c r="X84" s="12">
        <f t="shared" si="9"/>
        <v>0</v>
      </c>
    </row>
    <row r="85" spans="1:37" s="15" customFormat="1" x14ac:dyDescent="0.25">
      <c r="A85" s="16" t="s">
        <v>196</v>
      </c>
      <c r="B85" s="35" t="s">
        <v>199</v>
      </c>
      <c r="C85" s="39" t="s">
        <v>200</v>
      </c>
      <c r="D85" s="15">
        <v>2225</v>
      </c>
      <c r="E85" s="15" t="s">
        <v>22</v>
      </c>
      <c r="F85" s="17">
        <v>90</v>
      </c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>
        <v>75</v>
      </c>
      <c r="T85" s="17"/>
      <c r="U85" s="17"/>
      <c r="V85" s="17"/>
      <c r="W85" s="17">
        <v>15</v>
      </c>
      <c r="X85" s="12">
        <f t="shared" si="9"/>
        <v>0</v>
      </c>
    </row>
    <row r="86" spans="1:37" s="15" customFormat="1" x14ac:dyDescent="0.25">
      <c r="A86" s="16"/>
      <c r="B86" s="35"/>
      <c r="C86" s="3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2">
        <f t="shared" si="9"/>
        <v>0</v>
      </c>
    </row>
    <row r="87" spans="1:37" s="15" customFormat="1" ht="15.75" thickBot="1" x14ac:dyDescent="0.3">
      <c r="A87" s="16"/>
      <c r="B87" s="35"/>
      <c r="C87" s="39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2">
        <f t="shared" si="9"/>
        <v>0</v>
      </c>
      <c r="Z87" s="17"/>
    </row>
    <row r="88" spans="1:37" s="15" customFormat="1" ht="15.75" thickBot="1" x14ac:dyDescent="0.3">
      <c r="A88" s="23"/>
      <c r="B88" s="34" t="s">
        <v>142</v>
      </c>
      <c r="C88" s="38"/>
      <c r="D88" s="25"/>
      <c r="E88" s="25"/>
      <c r="F88" s="24">
        <f>SUM(F77:F87)</f>
        <v>1258.06</v>
      </c>
      <c r="G88" s="24">
        <f t="shared" ref="G88:T88" si="16">SUM(G78:G87)</f>
        <v>0</v>
      </c>
      <c r="H88" s="24">
        <f>SUM(H77:H87)</f>
        <v>260.17</v>
      </c>
      <c r="I88" s="24">
        <f t="shared" ref="I88" si="17">SUM(I78:I87)</f>
        <v>130</v>
      </c>
      <c r="J88" s="24">
        <f t="shared" si="16"/>
        <v>0</v>
      </c>
      <c r="K88" s="24">
        <f t="shared" si="16"/>
        <v>0</v>
      </c>
      <c r="L88" s="24">
        <f t="shared" si="16"/>
        <v>584.35</v>
      </c>
      <c r="M88" s="24">
        <f t="shared" si="16"/>
        <v>74.709999999999994</v>
      </c>
      <c r="N88" s="24">
        <f t="shared" si="16"/>
        <v>80</v>
      </c>
      <c r="O88" s="24">
        <f t="shared" si="16"/>
        <v>0</v>
      </c>
      <c r="P88" s="24">
        <f t="shared" si="16"/>
        <v>0</v>
      </c>
      <c r="Q88" s="24">
        <f t="shared" si="16"/>
        <v>0</v>
      </c>
      <c r="R88" s="24">
        <f t="shared" ref="R88" si="18">SUM(R78:R87)</f>
        <v>0</v>
      </c>
      <c r="S88" s="24">
        <f t="shared" si="16"/>
        <v>75</v>
      </c>
      <c r="T88" s="24">
        <f t="shared" si="16"/>
        <v>21</v>
      </c>
      <c r="U88" s="24">
        <f t="shared" ref="U88" si="19">SUM(U78:U87)</f>
        <v>0</v>
      </c>
      <c r="V88" s="24">
        <f t="shared" ref="V88" si="20">SUM(V78:V87)</f>
        <v>0</v>
      </c>
      <c r="W88" s="24">
        <f>SUM(W77:W87)</f>
        <v>32.83</v>
      </c>
      <c r="X88" s="12">
        <f t="shared" si="9"/>
        <v>0</v>
      </c>
    </row>
    <row r="89" spans="1:37" s="15" customFormat="1" x14ac:dyDescent="0.25">
      <c r="A89" s="16"/>
      <c r="B89" s="99"/>
      <c r="C89" s="10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2">
        <f t="shared" si="9"/>
        <v>0</v>
      </c>
    </row>
    <row r="90" spans="1:37" s="15" customFormat="1" x14ac:dyDescent="0.25">
      <c r="A90" s="16" t="s">
        <v>215</v>
      </c>
      <c r="B90" s="35" t="s">
        <v>75</v>
      </c>
      <c r="C90" s="99" t="s">
        <v>184</v>
      </c>
      <c r="D90" s="15" t="s">
        <v>76</v>
      </c>
      <c r="E90" s="15" t="s">
        <v>22</v>
      </c>
      <c r="F90" s="17">
        <v>81.8</v>
      </c>
      <c r="G90" s="17"/>
      <c r="H90" s="17">
        <v>68.17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>
        <v>13.63</v>
      </c>
      <c r="X90" s="12">
        <f t="shared" ref="X90:X94" si="21">F90-SUM(G90:W90)</f>
        <v>0</v>
      </c>
    </row>
    <row r="91" spans="1:37" s="15" customFormat="1" x14ac:dyDescent="0.25">
      <c r="A91" s="16" t="s">
        <v>215</v>
      </c>
      <c r="B91" s="35" t="s">
        <v>78</v>
      </c>
      <c r="C91" s="39" t="s">
        <v>185</v>
      </c>
      <c r="D91" s="15" t="s">
        <v>195</v>
      </c>
      <c r="E91" s="15" t="s">
        <v>22</v>
      </c>
      <c r="F91" s="17">
        <v>70.17</v>
      </c>
      <c r="G91" s="17"/>
      <c r="H91" s="17"/>
      <c r="I91" s="17"/>
      <c r="J91" s="17"/>
      <c r="K91" s="17"/>
      <c r="L91" s="17">
        <v>70.17</v>
      </c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2">
        <f t="shared" si="21"/>
        <v>0</v>
      </c>
    </row>
    <row r="92" spans="1:37" s="15" customFormat="1" x14ac:dyDescent="0.25">
      <c r="A92" s="16" t="s">
        <v>215</v>
      </c>
      <c r="B92" s="35" t="s">
        <v>48</v>
      </c>
      <c r="C92" s="39" t="s">
        <v>49</v>
      </c>
      <c r="D92" s="15" t="s">
        <v>195</v>
      </c>
      <c r="E92" s="15" t="s">
        <v>22</v>
      </c>
      <c r="F92" s="17">
        <v>3.42</v>
      </c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>
        <v>3.42</v>
      </c>
      <c r="U92" s="17"/>
      <c r="V92" s="17"/>
      <c r="W92" s="17"/>
      <c r="X92" s="12">
        <f t="shared" si="21"/>
        <v>0</v>
      </c>
    </row>
    <row r="93" spans="1:37" s="15" customFormat="1" x14ac:dyDescent="0.25">
      <c r="A93" s="16" t="s">
        <v>215</v>
      </c>
      <c r="B93" s="35" t="s">
        <v>46</v>
      </c>
      <c r="C93" s="39" t="s">
        <v>232</v>
      </c>
      <c r="D93" s="15">
        <v>2226</v>
      </c>
      <c r="E93" s="15" t="s">
        <v>22</v>
      </c>
      <c r="F93" s="17">
        <v>150</v>
      </c>
      <c r="G93" s="17"/>
      <c r="H93" s="17">
        <v>150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2">
        <f t="shared" si="21"/>
        <v>0</v>
      </c>
    </row>
    <row r="94" spans="1:37" s="15" customFormat="1" x14ac:dyDescent="0.25">
      <c r="A94" s="16" t="s">
        <v>215</v>
      </c>
      <c r="B94" s="35" t="s">
        <v>216</v>
      </c>
      <c r="C94" s="39"/>
      <c r="D94" s="15">
        <v>2227</v>
      </c>
      <c r="E94" s="15" t="s">
        <v>22</v>
      </c>
      <c r="F94" s="17">
        <v>501.02</v>
      </c>
      <c r="G94" s="17"/>
      <c r="H94" s="17"/>
      <c r="I94" s="17"/>
      <c r="J94" s="17"/>
      <c r="K94" s="17"/>
      <c r="L94" s="17">
        <f>501.15-63.2-20.05</f>
        <v>417.9</v>
      </c>
      <c r="M94" s="17">
        <v>83.12</v>
      </c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2">
        <f t="shared" si="21"/>
        <v>0</v>
      </c>
    </row>
    <row r="95" spans="1:37" s="15" customFormat="1" x14ac:dyDescent="0.25">
      <c r="A95" s="16" t="s">
        <v>215</v>
      </c>
      <c r="B95" s="35" t="s">
        <v>82</v>
      </c>
      <c r="C95" s="39" t="s">
        <v>83</v>
      </c>
      <c r="D95" s="15">
        <v>2228</v>
      </c>
      <c r="E95" s="15" t="s">
        <v>22</v>
      </c>
      <c r="F95" s="17">
        <v>130</v>
      </c>
      <c r="G95" s="17"/>
      <c r="H95" s="17"/>
      <c r="I95" s="17">
        <v>130</v>
      </c>
      <c r="J95" s="17"/>
      <c r="K95" s="17"/>
      <c r="L95" s="17"/>
      <c r="M95" s="17"/>
      <c r="N95" s="17"/>
      <c r="O95" s="17"/>
      <c r="P95" s="17"/>
      <c r="Q95" s="17"/>
      <c r="R95" s="48"/>
      <c r="S95" s="48"/>
      <c r="T95" s="17"/>
      <c r="U95" s="17"/>
      <c r="V95" s="17"/>
      <c r="W95" s="17"/>
      <c r="X95" s="12">
        <f t="shared" si="9"/>
        <v>0</v>
      </c>
      <c r="Z95" s="101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</row>
    <row r="96" spans="1:37" s="15" customFormat="1" x14ac:dyDescent="0.25">
      <c r="A96" s="16" t="s">
        <v>215</v>
      </c>
      <c r="B96" s="35" t="s">
        <v>20</v>
      </c>
      <c r="C96" s="39" t="s">
        <v>69</v>
      </c>
      <c r="D96" s="15">
        <v>2229</v>
      </c>
      <c r="E96" s="15" t="s">
        <v>22</v>
      </c>
      <c r="F96" s="17">
        <v>63.2</v>
      </c>
      <c r="G96" s="17"/>
      <c r="H96" s="17"/>
      <c r="I96" s="17"/>
      <c r="J96" s="17"/>
      <c r="K96" s="17"/>
      <c r="L96" s="17"/>
      <c r="M96" s="17"/>
      <c r="N96" s="17">
        <v>63.2</v>
      </c>
      <c r="O96" s="17"/>
      <c r="P96" s="17"/>
      <c r="Q96" s="17"/>
      <c r="R96" s="17"/>
      <c r="S96" s="17"/>
      <c r="T96" s="17"/>
      <c r="U96" s="17"/>
      <c r="V96" s="17"/>
      <c r="W96" s="17"/>
      <c r="X96" s="12">
        <f t="shared" si="9"/>
        <v>0</v>
      </c>
      <c r="Z96" s="101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</row>
    <row r="97" spans="1:37" s="15" customFormat="1" x14ac:dyDescent="0.25">
      <c r="A97" s="16" t="s">
        <v>215</v>
      </c>
      <c r="B97" s="35" t="s">
        <v>217</v>
      </c>
      <c r="C97" s="39"/>
      <c r="D97" s="15">
        <v>2230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2">
        <f t="shared" si="9"/>
        <v>0</v>
      </c>
      <c r="Z97" s="101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</row>
    <row r="98" spans="1:37" x14ac:dyDescent="0.25">
      <c r="A98" s="16" t="s">
        <v>215</v>
      </c>
      <c r="B98" s="35" t="s">
        <v>218</v>
      </c>
      <c r="C98" s="39" t="s">
        <v>219</v>
      </c>
      <c r="D98" s="15">
        <v>2231</v>
      </c>
      <c r="E98" s="15" t="s">
        <v>22</v>
      </c>
      <c r="F98" s="17">
        <v>250</v>
      </c>
      <c r="G98" s="17">
        <v>250</v>
      </c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2">
        <f t="shared" si="9"/>
        <v>0</v>
      </c>
      <c r="Z98" s="101"/>
    </row>
    <row r="99" spans="1:37" x14ac:dyDescent="0.25">
      <c r="A99" s="16" t="s">
        <v>215</v>
      </c>
      <c r="B99" s="35" t="s">
        <v>220</v>
      </c>
      <c r="C99" s="39" t="s">
        <v>221</v>
      </c>
      <c r="D99" s="15">
        <v>2232</v>
      </c>
      <c r="E99" s="15" t="s">
        <v>22</v>
      </c>
      <c r="F99" s="17">
        <v>45</v>
      </c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>
        <v>45</v>
      </c>
      <c r="S99" s="17"/>
      <c r="T99" s="17"/>
      <c r="U99" s="17"/>
      <c r="V99" s="17"/>
      <c r="W99" s="17"/>
      <c r="X99" s="12">
        <f t="shared" si="9"/>
        <v>0</v>
      </c>
      <c r="Z99" s="101"/>
    </row>
    <row r="100" spans="1:37" x14ac:dyDescent="0.25">
      <c r="A100" s="16" t="s">
        <v>215</v>
      </c>
      <c r="B100" s="35" t="s">
        <v>222</v>
      </c>
      <c r="C100" s="39" t="s">
        <v>223</v>
      </c>
      <c r="D100" s="15">
        <v>2233</v>
      </c>
      <c r="E100" s="15" t="s">
        <v>22</v>
      </c>
      <c r="F100" s="17">
        <v>500</v>
      </c>
      <c r="G100" s="17"/>
      <c r="H100" s="17"/>
      <c r="I100" s="17"/>
      <c r="J100" s="17"/>
      <c r="K100" s="17"/>
      <c r="L100" s="17"/>
      <c r="M100" s="17"/>
      <c r="N100" s="17"/>
      <c r="O100" s="17">
        <v>500</v>
      </c>
      <c r="P100" s="17"/>
      <c r="Q100" s="17"/>
      <c r="R100" s="17"/>
      <c r="S100" s="17"/>
      <c r="T100" s="17"/>
      <c r="U100" s="17"/>
      <c r="V100" s="17"/>
      <c r="W100" s="17"/>
      <c r="X100" s="12">
        <f t="shared" si="9"/>
        <v>0</v>
      </c>
      <c r="Z100" s="101"/>
    </row>
    <row r="101" spans="1:37" x14ac:dyDescent="0.25">
      <c r="A101" s="16" t="s">
        <v>215</v>
      </c>
      <c r="B101" s="35" t="s">
        <v>224</v>
      </c>
      <c r="C101" s="39"/>
      <c r="D101" s="15">
        <v>2234</v>
      </c>
      <c r="E101" s="15" t="s">
        <v>22</v>
      </c>
      <c r="F101" s="17">
        <v>50</v>
      </c>
      <c r="G101" s="17"/>
      <c r="H101" s="17"/>
      <c r="I101" s="17"/>
      <c r="J101" s="17"/>
      <c r="K101" s="17"/>
      <c r="L101" s="17"/>
      <c r="M101" s="17"/>
      <c r="N101" s="17"/>
      <c r="O101" s="17">
        <v>50</v>
      </c>
      <c r="P101" s="17"/>
      <c r="Q101" s="17"/>
      <c r="R101" s="17"/>
      <c r="S101" s="17"/>
      <c r="T101" s="17"/>
      <c r="U101" s="17"/>
      <c r="V101" s="17"/>
      <c r="W101" s="17"/>
      <c r="X101" s="12">
        <f t="shared" si="9"/>
        <v>0</v>
      </c>
      <c r="Z101" s="101"/>
    </row>
    <row r="102" spans="1:37" x14ac:dyDescent="0.25">
      <c r="A102" s="16" t="s">
        <v>215</v>
      </c>
      <c r="B102" s="35" t="s">
        <v>55</v>
      </c>
      <c r="C102" s="39" t="s">
        <v>225</v>
      </c>
      <c r="D102" s="15">
        <v>2235</v>
      </c>
      <c r="E102" s="15" t="s">
        <v>22</v>
      </c>
      <c r="F102" s="17">
        <v>82.22</v>
      </c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>
        <v>68.510000000000005</v>
      </c>
      <c r="V102" s="17"/>
      <c r="W102" s="17">
        <v>13.71</v>
      </c>
      <c r="X102" s="12">
        <f t="shared" si="9"/>
        <v>0</v>
      </c>
      <c r="Z102" s="101"/>
    </row>
    <row r="103" spans="1:37" x14ac:dyDescent="0.25">
      <c r="A103" s="16" t="s">
        <v>215</v>
      </c>
      <c r="B103" s="35" t="s">
        <v>42</v>
      </c>
      <c r="C103" s="39" t="s">
        <v>226</v>
      </c>
      <c r="D103" s="15">
        <v>2236</v>
      </c>
      <c r="E103" s="15" t="s">
        <v>22</v>
      </c>
      <c r="F103" s="17">
        <v>285</v>
      </c>
      <c r="G103" s="17"/>
      <c r="H103" s="17"/>
      <c r="I103" s="17"/>
      <c r="J103" s="17"/>
      <c r="K103" s="17">
        <v>285</v>
      </c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2">
        <f t="shared" si="9"/>
        <v>0</v>
      </c>
      <c r="Z103" s="101"/>
    </row>
    <row r="104" spans="1:37" x14ac:dyDescent="0.25">
      <c r="A104" s="16"/>
      <c r="B104" s="35" t="s">
        <v>217</v>
      </c>
      <c r="C104" s="39"/>
      <c r="D104" s="15">
        <v>2237</v>
      </c>
      <c r="E104" s="15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2"/>
      <c r="Z104" s="101"/>
    </row>
    <row r="105" spans="1:37" ht="15.75" thickBot="1" x14ac:dyDescent="0.3">
      <c r="A105" s="16" t="s">
        <v>215</v>
      </c>
      <c r="B105" s="35" t="s">
        <v>227</v>
      </c>
      <c r="C105" s="39"/>
      <c r="D105" s="15">
        <v>2238</v>
      </c>
      <c r="E105" s="15" t="s">
        <v>22</v>
      </c>
      <c r="F105" s="17">
        <v>110.98</v>
      </c>
      <c r="G105" s="17"/>
      <c r="H105" s="17">
        <v>110.98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2">
        <f t="shared" si="9"/>
        <v>0</v>
      </c>
      <c r="Z105" s="101"/>
    </row>
    <row r="106" spans="1:37" ht="15.75" thickBot="1" x14ac:dyDescent="0.3">
      <c r="A106" s="23"/>
      <c r="B106" s="34" t="s">
        <v>143</v>
      </c>
      <c r="C106" s="38"/>
      <c r="D106" s="25"/>
      <c r="E106" s="25"/>
      <c r="F106" s="103">
        <f>SUM(F89:F105)</f>
        <v>2322.81</v>
      </c>
      <c r="G106" s="24">
        <f>SUM(G90:G105)</f>
        <v>250</v>
      </c>
      <c r="H106" s="24">
        <f>SUM(H89:H105)</f>
        <v>329.15000000000003</v>
      </c>
      <c r="I106" s="24">
        <f>SUM(I90:I105)</f>
        <v>130</v>
      </c>
      <c r="J106" s="24">
        <f>SUM(J90:J105)</f>
        <v>0</v>
      </c>
      <c r="K106" s="24">
        <f t="shared" ref="K106:T106" si="22">SUM(K90:K105)</f>
        <v>285</v>
      </c>
      <c r="L106" s="24">
        <f t="shared" si="22"/>
        <v>488.07</v>
      </c>
      <c r="M106" s="24">
        <f t="shared" si="22"/>
        <v>83.12</v>
      </c>
      <c r="N106" s="24">
        <f t="shared" si="22"/>
        <v>63.2</v>
      </c>
      <c r="O106" s="24">
        <f t="shared" si="22"/>
        <v>550</v>
      </c>
      <c r="P106" s="24">
        <f t="shared" si="22"/>
        <v>0</v>
      </c>
      <c r="Q106" s="24">
        <f t="shared" si="22"/>
        <v>0</v>
      </c>
      <c r="R106" s="24">
        <f t="shared" ref="R106" si="23">SUM(R90:R105)</f>
        <v>45</v>
      </c>
      <c r="S106" s="24">
        <f t="shared" si="22"/>
        <v>0</v>
      </c>
      <c r="T106" s="24">
        <f t="shared" si="22"/>
        <v>3.42</v>
      </c>
      <c r="U106" s="24">
        <f>SUM(U90:U105)</f>
        <v>68.510000000000005</v>
      </c>
      <c r="V106" s="24">
        <f t="shared" ref="V106" si="24">SUM(V90:V105)</f>
        <v>0</v>
      </c>
      <c r="W106" s="24">
        <f>SUM(W89:W105)</f>
        <v>27.340000000000003</v>
      </c>
      <c r="X106" s="12">
        <f t="shared" si="9"/>
        <v>0</v>
      </c>
      <c r="Z106" s="101"/>
    </row>
    <row r="107" spans="1:37" s="15" customFormat="1" x14ac:dyDescent="0.25">
      <c r="A107" s="16"/>
      <c r="B107" s="99"/>
      <c r="C107" s="10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2">
        <f t="shared" si="9"/>
        <v>0</v>
      </c>
    </row>
    <row r="108" spans="1:37" s="15" customFormat="1" x14ac:dyDescent="0.25">
      <c r="A108" s="16" t="s">
        <v>209</v>
      </c>
      <c r="B108" s="35" t="s">
        <v>75</v>
      </c>
      <c r="C108" s="99" t="s">
        <v>184</v>
      </c>
      <c r="D108" s="15" t="s">
        <v>76</v>
      </c>
      <c r="E108" s="15" t="s">
        <v>22</v>
      </c>
      <c r="F108" s="17">
        <v>81.8</v>
      </c>
      <c r="G108" s="17"/>
      <c r="H108" s="17">
        <v>68.17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>
        <v>13.63</v>
      </c>
      <c r="X108" s="12">
        <f t="shared" si="9"/>
        <v>0</v>
      </c>
    </row>
    <row r="109" spans="1:37" s="15" customFormat="1" x14ac:dyDescent="0.25">
      <c r="A109" s="16" t="s">
        <v>209</v>
      </c>
      <c r="B109" s="35" t="s">
        <v>78</v>
      </c>
      <c r="C109" s="39" t="s">
        <v>185</v>
      </c>
      <c r="D109" s="15" t="s">
        <v>195</v>
      </c>
      <c r="E109" s="15" t="s">
        <v>22</v>
      </c>
      <c r="F109" s="17">
        <v>70.17</v>
      </c>
      <c r="G109" s="17"/>
      <c r="H109" s="17"/>
      <c r="I109" s="17"/>
      <c r="J109" s="17"/>
      <c r="K109" s="17"/>
      <c r="L109" s="17">
        <v>70.17</v>
      </c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2">
        <f t="shared" si="9"/>
        <v>0</v>
      </c>
    </row>
    <row r="110" spans="1:37" s="15" customFormat="1" x14ac:dyDescent="0.25">
      <c r="A110" s="16" t="s">
        <v>209</v>
      </c>
      <c r="B110" s="35" t="s">
        <v>46</v>
      </c>
      <c r="C110" s="39" t="s">
        <v>208</v>
      </c>
      <c r="D110" s="15">
        <v>2243</v>
      </c>
      <c r="E110" s="15" t="s">
        <v>22</v>
      </c>
      <c r="F110" s="17">
        <v>132</v>
      </c>
      <c r="G110" s="17"/>
      <c r="H110" s="17">
        <v>132</v>
      </c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2">
        <f t="shared" si="9"/>
        <v>0</v>
      </c>
    </row>
    <row r="111" spans="1:37" s="15" customFormat="1" x14ac:dyDescent="0.25">
      <c r="A111" s="16" t="s">
        <v>209</v>
      </c>
      <c r="B111" s="35" t="s">
        <v>36</v>
      </c>
      <c r="C111" s="39"/>
      <c r="D111" s="15">
        <v>2239</v>
      </c>
      <c r="E111" s="15" t="s">
        <v>22</v>
      </c>
      <c r="F111" s="17">
        <v>503.77</v>
      </c>
      <c r="G111" s="17"/>
      <c r="H111" s="17"/>
      <c r="I111" s="17"/>
      <c r="J111" s="17"/>
      <c r="K111" s="17"/>
      <c r="L111" s="17">
        <f>501.15-63.2-20.05</f>
        <v>417.9</v>
      </c>
      <c r="M111" s="17">
        <v>85.87</v>
      </c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2">
        <f t="shared" si="9"/>
        <v>0</v>
      </c>
    </row>
    <row r="112" spans="1:37" s="15" customFormat="1" x14ac:dyDescent="0.25">
      <c r="A112" s="16" t="s">
        <v>209</v>
      </c>
      <c r="B112" s="35" t="s">
        <v>48</v>
      </c>
      <c r="C112" s="39" t="s">
        <v>49</v>
      </c>
      <c r="D112" s="15" t="s">
        <v>195</v>
      </c>
      <c r="E112" s="15" t="s">
        <v>22</v>
      </c>
      <c r="F112" s="17">
        <v>19.8</v>
      </c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>
        <v>16.5</v>
      </c>
      <c r="U112" s="17"/>
      <c r="V112" s="17"/>
      <c r="W112" s="17">
        <v>3.3</v>
      </c>
      <c r="X112" s="12">
        <f t="shared" si="9"/>
        <v>0</v>
      </c>
    </row>
    <row r="113" spans="1:37" s="15" customFormat="1" x14ac:dyDescent="0.25">
      <c r="A113" s="16" t="s">
        <v>209</v>
      </c>
      <c r="B113" s="35" t="s">
        <v>82</v>
      </c>
      <c r="C113" s="39" t="s">
        <v>83</v>
      </c>
      <c r="D113" s="15">
        <v>2240</v>
      </c>
      <c r="E113" s="15" t="s">
        <v>22</v>
      </c>
      <c r="F113" s="17">
        <v>130</v>
      </c>
      <c r="G113" s="17"/>
      <c r="H113" s="17"/>
      <c r="I113" s="17">
        <v>130</v>
      </c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2">
        <f t="shared" si="9"/>
        <v>0</v>
      </c>
      <c r="Z113" s="101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</row>
    <row r="114" spans="1:37" s="15" customFormat="1" x14ac:dyDescent="0.25">
      <c r="A114" s="16" t="s">
        <v>209</v>
      </c>
      <c r="B114" s="35" t="s">
        <v>20</v>
      </c>
      <c r="C114" s="39" t="s">
        <v>211</v>
      </c>
      <c r="D114" s="15">
        <v>2241</v>
      </c>
      <c r="E114" s="15" t="s">
        <v>22</v>
      </c>
      <c r="F114" s="17">
        <v>63.2</v>
      </c>
      <c r="G114" s="17"/>
      <c r="H114" s="17"/>
      <c r="I114" s="17"/>
      <c r="J114" s="17"/>
      <c r="K114" s="17"/>
      <c r="L114" s="17"/>
      <c r="M114" s="17"/>
      <c r="N114" s="17">
        <v>63.2</v>
      </c>
      <c r="O114" s="17"/>
      <c r="P114" s="17"/>
      <c r="Q114" s="17"/>
      <c r="R114" s="17"/>
      <c r="S114" s="17"/>
      <c r="T114" s="17"/>
      <c r="U114" s="17"/>
      <c r="V114" s="17"/>
      <c r="W114" s="17"/>
      <c r="X114" s="12">
        <f t="shared" si="9"/>
        <v>0</v>
      </c>
      <c r="Z114" s="101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</row>
    <row r="115" spans="1:37" s="15" customFormat="1" x14ac:dyDescent="0.25">
      <c r="A115" s="16" t="s">
        <v>209</v>
      </c>
      <c r="B115" s="35" t="s">
        <v>42</v>
      </c>
      <c r="C115" s="39" t="s">
        <v>212</v>
      </c>
      <c r="D115" s="15">
        <v>2242</v>
      </c>
      <c r="E115" s="15" t="s">
        <v>22</v>
      </c>
      <c r="F115" s="17">
        <v>250</v>
      </c>
      <c r="G115" s="17"/>
      <c r="H115" s="17"/>
      <c r="I115" s="17"/>
      <c r="J115" s="17"/>
      <c r="K115" s="17">
        <v>250</v>
      </c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2">
        <f t="shared" si="9"/>
        <v>0</v>
      </c>
      <c r="Z115" s="101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</row>
    <row r="116" spans="1:37" x14ac:dyDescent="0.25">
      <c r="A116" s="16" t="s">
        <v>209</v>
      </c>
      <c r="B116" s="35" t="s">
        <v>62</v>
      </c>
      <c r="C116" s="39" t="s">
        <v>213</v>
      </c>
      <c r="D116" s="49">
        <v>2244</v>
      </c>
      <c r="E116" s="15" t="s">
        <v>22</v>
      </c>
      <c r="F116" s="17">
        <v>10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>
        <v>10</v>
      </c>
      <c r="R116" s="17"/>
      <c r="S116" s="17"/>
      <c r="T116" s="17"/>
      <c r="U116" s="17"/>
      <c r="V116" s="17"/>
      <c r="W116" s="17"/>
      <c r="X116" s="12">
        <f t="shared" si="9"/>
        <v>0</v>
      </c>
      <c r="Z116" s="101"/>
    </row>
    <row r="117" spans="1:37" x14ac:dyDescent="0.25">
      <c r="A117" s="16" t="s">
        <v>209</v>
      </c>
      <c r="B117" s="35" t="s">
        <v>214</v>
      </c>
      <c r="C117" s="39" t="s">
        <v>233</v>
      </c>
      <c r="D117" s="15">
        <v>2245</v>
      </c>
      <c r="E117" s="15" t="s">
        <v>22</v>
      </c>
      <c r="F117" s="17">
        <v>240</v>
      </c>
      <c r="G117" s="17"/>
      <c r="H117" s="17"/>
      <c r="I117" s="17"/>
      <c r="J117" s="17"/>
      <c r="K117" s="17"/>
      <c r="L117" s="17"/>
      <c r="M117" s="17"/>
      <c r="N117" s="17"/>
      <c r="O117" s="17"/>
      <c r="P117" s="17">
        <v>200</v>
      </c>
      <c r="Q117" s="17"/>
      <c r="R117" s="17"/>
      <c r="S117" s="17"/>
      <c r="T117" s="17"/>
      <c r="U117" s="17"/>
      <c r="V117" s="17"/>
      <c r="W117" s="17">
        <v>40</v>
      </c>
      <c r="X117" s="12">
        <f t="shared" si="9"/>
        <v>0</v>
      </c>
      <c r="Z117" s="101"/>
    </row>
    <row r="118" spans="1:37" ht="15.75" thickBot="1" x14ac:dyDescent="0.3">
      <c r="A118" s="16" t="s">
        <v>209</v>
      </c>
      <c r="B118" s="35" t="s">
        <v>199</v>
      </c>
      <c r="C118" s="39" t="s">
        <v>210</v>
      </c>
      <c r="D118" s="15">
        <v>2246</v>
      </c>
      <c r="E118" s="15" t="s">
        <v>22</v>
      </c>
      <c r="F118" s="17">
        <v>69.599999999999994</v>
      </c>
      <c r="G118" s="17"/>
      <c r="H118" s="17"/>
      <c r="I118" s="17"/>
      <c r="J118" s="17"/>
      <c r="K118" s="17">
        <v>58</v>
      </c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>
        <v>11.6</v>
      </c>
      <c r="X118" s="12">
        <f t="shared" si="9"/>
        <v>0</v>
      </c>
      <c r="Z118" s="101"/>
    </row>
    <row r="119" spans="1:37" ht="15.75" thickBot="1" x14ac:dyDescent="0.3">
      <c r="A119" s="23"/>
      <c r="B119" s="41" t="s">
        <v>144</v>
      </c>
      <c r="C119" s="38"/>
      <c r="D119" s="25"/>
      <c r="E119" s="25"/>
      <c r="F119" s="103">
        <f t="shared" ref="F119:X119" si="25">SUM(F107:F118)</f>
        <v>1570.34</v>
      </c>
      <c r="G119" s="103">
        <f t="shared" si="25"/>
        <v>0</v>
      </c>
      <c r="H119" s="103">
        <f t="shared" si="25"/>
        <v>200.17000000000002</v>
      </c>
      <c r="I119" s="103">
        <f t="shared" si="25"/>
        <v>130</v>
      </c>
      <c r="J119" s="103">
        <f t="shared" si="25"/>
        <v>0</v>
      </c>
      <c r="K119" s="103">
        <f t="shared" si="25"/>
        <v>308</v>
      </c>
      <c r="L119" s="103">
        <f t="shared" si="25"/>
        <v>488.07</v>
      </c>
      <c r="M119" s="103">
        <f t="shared" si="25"/>
        <v>85.87</v>
      </c>
      <c r="N119" s="103">
        <f t="shared" si="25"/>
        <v>63.2</v>
      </c>
      <c r="O119" s="103">
        <f t="shared" si="25"/>
        <v>0</v>
      </c>
      <c r="P119" s="103">
        <f t="shared" si="25"/>
        <v>200</v>
      </c>
      <c r="Q119" s="103">
        <f t="shared" si="25"/>
        <v>10</v>
      </c>
      <c r="R119" s="103">
        <f t="shared" si="25"/>
        <v>0</v>
      </c>
      <c r="S119" s="103">
        <f t="shared" si="25"/>
        <v>0</v>
      </c>
      <c r="T119" s="103">
        <f t="shared" si="25"/>
        <v>16.5</v>
      </c>
      <c r="U119" s="103">
        <f t="shared" si="25"/>
        <v>0</v>
      </c>
      <c r="V119" s="103">
        <f t="shared" si="25"/>
        <v>0</v>
      </c>
      <c r="W119" s="103">
        <f t="shared" si="25"/>
        <v>68.53</v>
      </c>
      <c r="X119" s="103">
        <f t="shared" si="25"/>
        <v>0</v>
      </c>
      <c r="Z119" s="101"/>
    </row>
    <row r="120" spans="1:37" s="15" customFormat="1" x14ac:dyDescent="0.25">
      <c r="A120" s="16"/>
      <c r="B120" s="99"/>
      <c r="C120" s="10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2">
        <f t="shared" si="9"/>
        <v>0</v>
      </c>
    </row>
    <row r="121" spans="1:37" s="15" customFormat="1" x14ac:dyDescent="0.25">
      <c r="A121" s="16" t="s">
        <v>239</v>
      </c>
      <c r="B121" s="35" t="s">
        <v>75</v>
      </c>
      <c r="C121" s="99" t="s">
        <v>184</v>
      </c>
      <c r="D121" s="15" t="s">
        <v>76</v>
      </c>
      <c r="E121" s="15" t="s">
        <v>22</v>
      </c>
      <c r="F121" s="17">
        <v>81.8</v>
      </c>
      <c r="G121" s="17"/>
      <c r="H121" s="17">
        <v>68.17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>
        <v>13.63</v>
      </c>
      <c r="X121" s="12">
        <f t="shared" si="9"/>
        <v>0</v>
      </c>
    </row>
    <row r="122" spans="1:37" s="15" customFormat="1" x14ac:dyDescent="0.25">
      <c r="A122" s="16" t="s">
        <v>239</v>
      </c>
      <c r="B122" s="35" t="s">
        <v>78</v>
      </c>
      <c r="C122" s="39" t="s">
        <v>185</v>
      </c>
      <c r="D122" s="15" t="s">
        <v>195</v>
      </c>
      <c r="E122" s="15" t="s">
        <v>22</v>
      </c>
      <c r="F122" s="17">
        <v>70.17</v>
      </c>
      <c r="G122" s="17"/>
      <c r="H122" s="17"/>
      <c r="I122" s="17"/>
      <c r="J122" s="17"/>
      <c r="K122" s="17"/>
      <c r="L122" s="17">
        <v>70.17</v>
      </c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2">
        <f t="shared" si="9"/>
        <v>0</v>
      </c>
      <c r="Y122" s="17"/>
    </row>
    <row r="123" spans="1:37" s="15" customFormat="1" x14ac:dyDescent="0.25">
      <c r="A123" s="16" t="s">
        <v>239</v>
      </c>
      <c r="B123" s="35" t="s">
        <v>82</v>
      </c>
      <c r="C123" s="39" t="s">
        <v>240</v>
      </c>
      <c r="E123" s="15" t="s">
        <v>22</v>
      </c>
      <c r="F123" s="17">
        <v>130</v>
      </c>
      <c r="G123" s="17"/>
      <c r="H123" s="17"/>
      <c r="I123" s="17">
        <v>130</v>
      </c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2">
        <f t="shared" ref="X123:X180" si="26">F123-SUM(G123:W123)</f>
        <v>0</v>
      </c>
      <c r="Y123" s="17"/>
    </row>
    <row r="124" spans="1:37" s="15" customFormat="1" x14ac:dyDescent="0.25">
      <c r="A124" s="16" t="s">
        <v>239</v>
      </c>
      <c r="B124" s="35" t="s">
        <v>241</v>
      </c>
      <c r="C124" s="39"/>
      <c r="E124" s="15" t="s">
        <v>22</v>
      </c>
      <c r="F124" s="17">
        <v>21.96</v>
      </c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>
        <v>18.3</v>
      </c>
      <c r="U124" s="17"/>
      <c r="V124" s="17"/>
      <c r="W124" s="17">
        <v>3.66</v>
      </c>
      <c r="X124" s="12">
        <f t="shared" si="26"/>
        <v>0</v>
      </c>
    </row>
    <row r="125" spans="1:37" s="15" customFormat="1" x14ac:dyDescent="0.25">
      <c r="A125" s="16" t="s">
        <v>239</v>
      </c>
      <c r="B125" s="35" t="s">
        <v>46</v>
      </c>
      <c r="C125" s="39" t="s">
        <v>242</v>
      </c>
      <c r="D125" s="15">
        <v>2247</v>
      </c>
      <c r="E125" s="15" t="s">
        <v>22</v>
      </c>
      <c r="F125" s="17">
        <v>114</v>
      </c>
      <c r="G125" s="17"/>
      <c r="H125" s="17">
        <v>114</v>
      </c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2">
        <f t="shared" si="26"/>
        <v>0</v>
      </c>
      <c r="Z125" s="101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</row>
    <row r="126" spans="1:37" s="15" customFormat="1" x14ac:dyDescent="0.25">
      <c r="A126" s="16" t="s">
        <v>239</v>
      </c>
      <c r="B126" s="35" t="s">
        <v>243</v>
      </c>
      <c r="C126" s="39" t="s">
        <v>244</v>
      </c>
      <c r="D126" s="15">
        <v>2248</v>
      </c>
      <c r="E126" s="15" t="s">
        <v>22</v>
      </c>
      <c r="F126" s="17">
        <v>33.6</v>
      </c>
      <c r="G126" s="17"/>
      <c r="H126" s="17"/>
      <c r="I126" s="17"/>
      <c r="J126" s="17"/>
      <c r="K126" s="17">
        <v>28</v>
      </c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>
        <v>5.6</v>
      </c>
      <c r="X126" s="12">
        <f t="shared" si="26"/>
        <v>0</v>
      </c>
      <c r="Z126" s="101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</row>
    <row r="127" spans="1:37" s="15" customFormat="1" x14ac:dyDescent="0.25">
      <c r="A127" s="16" t="s">
        <v>239</v>
      </c>
      <c r="B127" s="35" t="s">
        <v>90</v>
      </c>
      <c r="C127" s="39" t="s">
        <v>245</v>
      </c>
      <c r="D127" s="15">
        <v>2249</v>
      </c>
      <c r="E127" s="15" t="s">
        <v>22</v>
      </c>
      <c r="F127" s="17">
        <v>30</v>
      </c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>
        <v>30</v>
      </c>
      <c r="T127" s="17"/>
      <c r="U127" s="17"/>
      <c r="V127" s="17"/>
      <c r="W127" s="17"/>
      <c r="X127" s="12">
        <f t="shared" si="26"/>
        <v>0</v>
      </c>
      <c r="Z127" s="101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</row>
    <row r="128" spans="1:37" s="15" customFormat="1" x14ac:dyDescent="0.25">
      <c r="A128" s="16" t="s">
        <v>239</v>
      </c>
      <c r="B128" s="35" t="s">
        <v>36</v>
      </c>
      <c r="C128" s="39"/>
      <c r="D128" s="15">
        <v>2250</v>
      </c>
      <c r="E128" s="15" t="s">
        <v>22</v>
      </c>
      <c r="F128" s="17">
        <v>517.12</v>
      </c>
      <c r="G128" s="17"/>
      <c r="H128" s="17"/>
      <c r="I128" s="17"/>
      <c r="J128" s="17"/>
      <c r="K128" s="17"/>
      <c r="L128" s="17">
        <f>501.15-63-20.05</f>
        <v>418.09999999999997</v>
      </c>
      <c r="M128" s="17">
        <v>99.02</v>
      </c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2">
        <f t="shared" si="26"/>
        <v>0</v>
      </c>
      <c r="Z128" s="101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</row>
    <row r="129" spans="1:26" x14ac:dyDescent="0.25">
      <c r="A129" s="16" t="s">
        <v>239</v>
      </c>
      <c r="B129" s="35" t="s">
        <v>246</v>
      </c>
      <c r="C129" s="39" t="s">
        <v>247</v>
      </c>
      <c r="D129" s="49">
        <v>2251</v>
      </c>
      <c r="E129" s="15" t="s">
        <v>22</v>
      </c>
      <c r="F129" s="17">
        <v>300</v>
      </c>
      <c r="G129" s="17"/>
      <c r="H129" s="17"/>
      <c r="I129" s="17"/>
      <c r="J129" s="17"/>
      <c r="K129" s="17">
        <v>250</v>
      </c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>
        <v>50</v>
      </c>
      <c r="X129" s="12">
        <f t="shared" si="26"/>
        <v>0</v>
      </c>
      <c r="Z129" s="101"/>
    </row>
    <row r="130" spans="1:26" ht="17.25" customHeight="1" x14ac:dyDescent="0.25">
      <c r="A130" s="16"/>
      <c r="B130" s="35" t="s">
        <v>264</v>
      </c>
      <c r="C130" s="39" t="s">
        <v>265</v>
      </c>
      <c r="D130" s="17"/>
      <c r="E130" s="15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2">
        <f t="shared" si="26"/>
        <v>0</v>
      </c>
    </row>
    <row r="131" spans="1:26" ht="15.75" thickBot="1" x14ac:dyDescent="0.3">
      <c r="A131" s="16"/>
      <c r="B131" s="35"/>
      <c r="C131" s="39"/>
      <c r="D131" s="15"/>
      <c r="E131" s="15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2">
        <f t="shared" si="26"/>
        <v>0</v>
      </c>
    </row>
    <row r="132" spans="1:26" ht="15.75" thickBot="1" x14ac:dyDescent="0.3">
      <c r="A132" s="23"/>
      <c r="B132" s="34" t="s">
        <v>145</v>
      </c>
      <c r="C132" s="38"/>
      <c r="D132" s="25"/>
      <c r="E132" s="25"/>
      <c r="F132" s="103">
        <f t="shared" ref="F132:W132" si="27">SUM(F120:F131)</f>
        <v>1298.6500000000001</v>
      </c>
      <c r="G132" s="103">
        <f t="shared" si="27"/>
        <v>0</v>
      </c>
      <c r="H132" s="103">
        <f t="shared" si="27"/>
        <v>182.17000000000002</v>
      </c>
      <c r="I132" s="103">
        <f t="shared" si="27"/>
        <v>130</v>
      </c>
      <c r="J132" s="103">
        <f t="shared" si="27"/>
        <v>0</v>
      </c>
      <c r="K132" s="103">
        <f t="shared" si="27"/>
        <v>278</v>
      </c>
      <c r="L132" s="103">
        <f t="shared" si="27"/>
        <v>488.27</v>
      </c>
      <c r="M132" s="103">
        <f t="shared" si="27"/>
        <v>99.02</v>
      </c>
      <c r="N132" s="103">
        <f t="shared" si="27"/>
        <v>0</v>
      </c>
      <c r="O132" s="103">
        <f t="shared" si="27"/>
        <v>0</v>
      </c>
      <c r="P132" s="103">
        <f t="shared" si="27"/>
        <v>0</v>
      </c>
      <c r="Q132" s="103">
        <f t="shared" si="27"/>
        <v>0</v>
      </c>
      <c r="R132" s="103">
        <f t="shared" si="27"/>
        <v>0</v>
      </c>
      <c r="S132" s="103">
        <f t="shared" si="27"/>
        <v>30</v>
      </c>
      <c r="T132" s="103">
        <f t="shared" si="27"/>
        <v>18.3</v>
      </c>
      <c r="U132" s="103">
        <f t="shared" si="27"/>
        <v>0</v>
      </c>
      <c r="V132" s="103">
        <f t="shared" si="27"/>
        <v>0</v>
      </c>
      <c r="W132" s="103">
        <f t="shared" si="27"/>
        <v>72.89</v>
      </c>
      <c r="X132" s="12">
        <f t="shared" si="26"/>
        <v>0</v>
      </c>
    </row>
    <row r="133" spans="1:26" x14ac:dyDescent="0.25">
      <c r="A133" s="16"/>
      <c r="B133" s="99"/>
      <c r="C133" s="100"/>
      <c r="D133" s="15"/>
      <c r="E133" s="15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2">
        <f t="shared" si="26"/>
        <v>0</v>
      </c>
      <c r="Z133" s="101"/>
    </row>
    <row r="134" spans="1:26" x14ac:dyDescent="0.25">
      <c r="A134" s="91" t="s">
        <v>248</v>
      </c>
      <c r="B134" s="15" t="s">
        <v>166</v>
      </c>
      <c r="C134" s="15"/>
      <c r="D134" s="15" t="s">
        <v>76</v>
      </c>
      <c r="E134" s="15" t="s">
        <v>22</v>
      </c>
      <c r="F134" s="17">
        <v>81.8</v>
      </c>
      <c r="G134" s="17"/>
      <c r="H134" s="17">
        <v>68.17</v>
      </c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>
        <v>13.63</v>
      </c>
      <c r="X134" s="12">
        <f t="shared" si="26"/>
        <v>0</v>
      </c>
    </row>
    <row r="135" spans="1:26" x14ac:dyDescent="0.25">
      <c r="A135" s="102" t="s">
        <v>248</v>
      </c>
      <c r="B135" s="35" t="s">
        <v>249</v>
      </c>
      <c r="C135" s="99" t="s">
        <v>250</v>
      </c>
      <c r="D135" s="15" t="s">
        <v>195</v>
      </c>
      <c r="E135" s="15" t="s">
        <v>22</v>
      </c>
      <c r="F135" s="17">
        <v>107.28</v>
      </c>
      <c r="G135" s="17"/>
      <c r="H135" s="17"/>
      <c r="I135" s="17"/>
      <c r="J135" s="17"/>
      <c r="K135" s="17"/>
      <c r="L135" s="17">
        <v>107.28</v>
      </c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2">
        <f t="shared" si="26"/>
        <v>0</v>
      </c>
    </row>
    <row r="136" spans="1:26" x14ac:dyDescent="0.25">
      <c r="A136" s="91" t="s">
        <v>248</v>
      </c>
      <c r="B136" s="35" t="s">
        <v>82</v>
      </c>
      <c r="C136" s="39" t="s">
        <v>83</v>
      </c>
      <c r="D136" s="15" t="s">
        <v>76</v>
      </c>
      <c r="E136" s="15" t="s">
        <v>22</v>
      </c>
      <c r="F136" s="17">
        <v>130</v>
      </c>
      <c r="G136" s="17"/>
      <c r="H136" s="17"/>
      <c r="I136" s="17">
        <v>130</v>
      </c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2">
        <f t="shared" si="26"/>
        <v>0</v>
      </c>
    </row>
    <row r="137" spans="1:26" x14ac:dyDescent="0.25">
      <c r="A137" s="91" t="s">
        <v>248</v>
      </c>
      <c r="B137" s="35" t="s">
        <v>48</v>
      </c>
      <c r="C137" s="39" t="s">
        <v>70</v>
      </c>
      <c r="D137" s="15" t="s">
        <v>195</v>
      </c>
      <c r="E137" s="15" t="s">
        <v>22</v>
      </c>
      <c r="F137" s="17">
        <v>30.6</v>
      </c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>
        <v>25.5</v>
      </c>
      <c r="U137" s="17"/>
      <c r="V137" s="17"/>
      <c r="W137" s="17">
        <v>5.0999999999999996</v>
      </c>
      <c r="X137" s="12">
        <f t="shared" si="26"/>
        <v>0</v>
      </c>
    </row>
    <row r="138" spans="1:26" x14ac:dyDescent="0.25">
      <c r="A138" s="91" t="s">
        <v>248</v>
      </c>
      <c r="B138" s="35" t="s">
        <v>249</v>
      </c>
      <c r="C138" s="39" t="s">
        <v>81</v>
      </c>
      <c r="D138" s="15">
        <v>2252</v>
      </c>
      <c r="E138" s="15" t="s">
        <v>22</v>
      </c>
      <c r="F138" s="17">
        <v>539.20000000000005</v>
      </c>
      <c r="G138" s="17"/>
      <c r="H138" s="17"/>
      <c r="I138" s="17"/>
      <c r="J138" s="17"/>
      <c r="K138" s="17"/>
      <c r="L138" s="17">
        <f>595.96-82.2-47.68</f>
        <v>466.08</v>
      </c>
      <c r="M138" s="17">
        <v>73.12</v>
      </c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2">
        <f t="shared" si="26"/>
        <v>0</v>
      </c>
    </row>
    <row r="139" spans="1:26" x14ac:dyDescent="0.25">
      <c r="A139" s="16" t="s">
        <v>248</v>
      </c>
      <c r="B139" s="35" t="s">
        <v>251</v>
      </c>
      <c r="C139" s="39" t="s">
        <v>20</v>
      </c>
      <c r="D139" s="15">
        <v>2253</v>
      </c>
      <c r="E139" s="15" t="s">
        <v>22</v>
      </c>
      <c r="F139" s="17">
        <v>82.2</v>
      </c>
      <c r="G139" s="17"/>
      <c r="H139" s="17"/>
      <c r="I139" s="17"/>
      <c r="J139" s="17"/>
      <c r="K139" s="17"/>
      <c r="L139" s="17"/>
      <c r="M139" s="17"/>
      <c r="N139" s="17">
        <v>82.2</v>
      </c>
      <c r="O139" s="17"/>
      <c r="P139" s="17"/>
      <c r="Q139" s="17"/>
      <c r="R139" s="17"/>
      <c r="S139" s="17"/>
      <c r="T139" s="17"/>
      <c r="U139" s="17"/>
      <c r="V139" s="17"/>
      <c r="W139" s="17"/>
      <c r="X139" s="12">
        <f t="shared" si="26"/>
        <v>0</v>
      </c>
    </row>
    <row r="140" spans="1:26" x14ac:dyDescent="0.25">
      <c r="A140" s="16"/>
      <c r="B140" s="35"/>
      <c r="C140" s="39"/>
      <c r="D140" s="15"/>
      <c r="E140" s="15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2">
        <f t="shared" si="26"/>
        <v>0</v>
      </c>
    </row>
    <row r="141" spans="1:26" x14ac:dyDescent="0.25">
      <c r="A141" s="16"/>
      <c r="B141" s="35"/>
      <c r="C141" s="39"/>
      <c r="D141" s="15"/>
      <c r="E141" s="15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2">
        <f t="shared" si="26"/>
        <v>0</v>
      </c>
    </row>
    <row r="142" spans="1:26" x14ac:dyDescent="0.25">
      <c r="A142" s="16"/>
      <c r="B142" s="35"/>
      <c r="C142" s="39"/>
      <c r="D142" s="17"/>
      <c r="E142" s="15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2">
        <f t="shared" si="26"/>
        <v>0</v>
      </c>
    </row>
    <row r="143" spans="1:26" ht="15.75" thickBot="1" x14ac:dyDescent="0.3">
      <c r="A143" s="16"/>
      <c r="B143" s="35"/>
      <c r="C143" s="39"/>
      <c r="D143" s="15"/>
      <c r="E143" s="15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2">
        <f t="shared" si="26"/>
        <v>0</v>
      </c>
    </row>
    <row r="144" spans="1:26" ht="15.75" thickBot="1" x14ac:dyDescent="0.3">
      <c r="A144" s="23"/>
      <c r="B144" s="34" t="s">
        <v>146</v>
      </c>
      <c r="C144" s="38"/>
      <c r="D144" s="25"/>
      <c r="E144" s="25"/>
      <c r="F144" s="103">
        <f>SUM(F133:F143)</f>
        <v>971.08000000000015</v>
      </c>
      <c r="G144" s="24">
        <f>SUM(G134:G143)</f>
        <v>0</v>
      </c>
      <c r="H144" s="40">
        <f>SUM(H133:H143)</f>
        <v>68.17</v>
      </c>
      <c r="I144" s="24">
        <f>SUM(I134:I143)</f>
        <v>130</v>
      </c>
      <c r="J144" s="24">
        <f>SUM(J134:J143)</f>
        <v>0</v>
      </c>
      <c r="K144" s="24">
        <f t="shared" ref="K144:T144" si="28">SUM(K134:K143)</f>
        <v>0</v>
      </c>
      <c r="L144" s="24">
        <f t="shared" si="28"/>
        <v>573.36</v>
      </c>
      <c r="M144" s="24">
        <f t="shared" si="28"/>
        <v>73.12</v>
      </c>
      <c r="N144" s="24">
        <f t="shared" si="28"/>
        <v>82.2</v>
      </c>
      <c r="O144" s="24">
        <f t="shared" si="28"/>
        <v>0</v>
      </c>
      <c r="P144" s="24">
        <f t="shared" si="28"/>
        <v>0</v>
      </c>
      <c r="Q144" s="24">
        <f t="shared" si="28"/>
        <v>0</v>
      </c>
      <c r="R144" s="24">
        <f t="shared" ref="R144" si="29">SUM(R134:R143)</f>
        <v>0</v>
      </c>
      <c r="S144" s="24">
        <f t="shared" si="28"/>
        <v>0</v>
      </c>
      <c r="T144" s="24">
        <f t="shared" si="28"/>
        <v>25.5</v>
      </c>
      <c r="U144" s="24">
        <f>SUM(U134:U143)</f>
        <v>0</v>
      </c>
      <c r="V144" s="24">
        <f t="shared" ref="V144" si="30">SUM(V134:V143)</f>
        <v>0</v>
      </c>
      <c r="W144" s="24">
        <f>SUM(W133:W143)</f>
        <v>18.73</v>
      </c>
      <c r="X144" s="12">
        <f t="shared" si="26"/>
        <v>0</v>
      </c>
    </row>
    <row r="145" spans="1:26" x14ac:dyDescent="0.25">
      <c r="A145" s="16"/>
      <c r="B145" s="99"/>
      <c r="C145" s="100"/>
      <c r="D145" s="15"/>
      <c r="E145" s="15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2">
        <f t="shared" si="26"/>
        <v>0</v>
      </c>
      <c r="Z145" s="101"/>
    </row>
    <row r="146" spans="1:26" x14ac:dyDescent="0.25">
      <c r="A146" s="91" t="s">
        <v>252</v>
      </c>
      <c r="B146" s="15" t="s">
        <v>166</v>
      </c>
      <c r="C146" s="15"/>
      <c r="D146" s="15" t="s">
        <v>76</v>
      </c>
      <c r="E146" s="15" t="s">
        <v>22</v>
      </c>
      <c r="F146" s="17">
        <v>81.8</v>
      </c>
      <c r="G146" s="17"/>
      <c r="H146" s="17">
        <v>68.17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>
        <v>13.63</v>
      </c>
      <c r="X146" s="12">
        <f t="shared" ref="X146:X152" si="31">F146-SUM(G146:W146)</f>
        <v>0</v>
      </c>
    </row>
    <row r="147" spans="1:26" x14ac:dyDescent="0.25">
      <c r="A147" s="102" t="s">
        <v>252</v>
      </c>
      <c r="B147" s="35" t="s">
        <v>249</v>
      </c>
      <c r="C147" s="99" t="s">
        <v>250</v>
      </c>
      <c r="D147" s="15" t="s">
        <v>195</v>
      </c>
      <c r="E147" s="15" t="s">
        <v>22</v>
      </c>
      <c r="F147" s="17">
        <v>93.76</v>
      </c>
      <c r="G147" s="17"/>
      <c r="H147" s="17"/>
      <c r="I147" s="17"/>
      <c r="J147" s="17"/>
      <c r="K147" s="17"/>
      <c r="L147" s="17">
        <v>93.76</v>
      </c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2">
        <f t="shared" si="31"/>
        <v>0</v>
      </c>
    </row>
    <row r="148" spans="1:26" x14ac:dyDescent="0.25">
      <c r="A148" s="91" t="s">
        <v>252</v>
      </c>
      <c r="B148" s="35" t="s">
        <v>82</v>
      </c>
      <c r="C148" s="39" t="s">
        <v>83</v>
      </c>
      <c r="D148" s="15" t="s">
        <v>76</v>
      </c>
      <c r="E148" s="15" t="s">
        <v>22</v>
      </c>
      <c r="F148" s="17">
        <v>130</v>
      </c>
      <c r="G148" s="17"/>
      <c r="H148" s="17"/>
      <c r="I148" s="17">
        <v>130</v>
      </c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2">
        <f t="shared" si="31"/>
        <v>0</v>
      </c>
    </row>
    <row r="149" spans="1:26" x14ac:dyDescent="0.25">
      <c r="A149" s="91" t="s">
        <v>252</v>
      </c>
      <c r="B149" s="35" t="s">
        <v>48</v>
      </c>
      <c r="C149" s="39" t="s">
        <v>70</v>
      </c>
      <c r="D149" s="15" t="s">
        <v>195</v>
      </c>
      <c r="E149" s="15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2">
        <f t="shared" si="31"/>
        <v>0</v>
      </c>
    </row>
    <row r="150" spans="1:26" x14ac:dyDescent="0.25">
      <c r="A150" s="91" t="s">
        <v>252</v>
      </c>
      <c r="B150" s="35" t="s">
        <v>249</v>
      </c>
      <c r="C150" s="39" t="s">
        <v>81</v>
      </c>
      <c r="D150" s="15">
        <v>2254</v>
      </c>
      <c r="E150" s="15" t="s">
        <v>22</v>
      </c>
      <c r="F150" s="17">
        <v>516.13</v>
      </c>
      <c r="G150" s="17"/>
      <c r="H150" s="17"/>
      <c r="I150" s="17"/>
      <c r="J150" s="17"/>
      <c r="K150" s="17"/>
      <c r="L150" s="17">
        <f>520.85-67-41.67</f>
        <v>412.18</v>
      </c>
      <c r="M150" s="17">
        <f>103.96-0.28</f>
        <v>103.67999999999999</v>
      </c>
      <c r="N150" s="17"/>
      <c r="O150" s="17"/>
      <c r="P150" s="17"/>
      <c r="Q150" s="17"/>
      <c r="R150" s="17"/>
      <c r="S150" s="17"/>
      <c r="T150" s="17"/>
      <c r="U150" s="17"/>
      <c r="V150" s="17"/>
      <c r="W150" s="17">
        <v>0.27</v>
      </c>
      <c r="X150" s="12">
        <f t="shared" si="31"/>
        <v>0</v>
      </c>
    </row>
    <row r="151" spans="1:26" x14ac:dyDescent="0.25">
      <c r="A151" s="91" t="s">
        <v>252</v>
      </c>
      <c r="B151" s="35" t="s">
        <v>217</v>
      </c>
      <c r="C151" s="39"/>
      <c r="D151" s="15">
        <v>2255</v>
      </c>
      <c r="E151" s="15" t="s">
        <v>22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2"/>
    </row>
    <row r="152" spans="1:26" x14ac:dyDescent="0.25">
      <c r="A152" s="16" t="s">
        <v>252</v>
      </c>
      <c r="B152" s="35" t="s">
        <v>46</v>
      </c>
      <c r="C152" s="39" t="s">
        <v>261</v>
      </c>
      <c r="D152" s="15">
        <v>2256</v>
      </c>
      <c r="E152" s="15" t="s">
        <v>22</v>
      </c>
      <c r="F152" s="17">
        <v>224.5</v>
      </c>
      <c r="G152" s="17"/>
      <c r="H152" s="17">
        <v>224.5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2">
        <f t="shared" si="31"/>
        <v>0</v>
      </c>
    </row>
    <row r="153" spans="1:26" x14ac:dyDescent="0.25">
      <c r="A153" s="16" t="s">
        <v>252</v>
      </c>
      <c r="B153" s="35" t="s">
        <v>42</v>
      </c>
      <c r="C153" s="39" t="s">
        <v>263</v>
      </c>
      <c r="D153" s="15">
        <v>2257</v>
      </c>
      <c r="E153" s="15" t="s">
        <v>22</v>
      </c>
      <c r="F153" s="17">
        <v>475</v>
      </c>
      <c r="G153" s="17"/>
      <c r="H153" s="17"/>
      <c r="I153" s="17"/>
      <c r="J153" s="17"/>
      <c r="K153" s="17">
        <v>475</v>
      </c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2">
        <f t="shared" si="26"/>
        <v>0</v>
      </c>
    </row>
    <row r="154" spans="1:26" x14ac:dyDescent="0.25">
      <c r="A154" s="16" t="s">
        <v>252</v>
      </c>
      <c r="B154" s="35" t="s">
        <v>262</v>
      </c>
      <c r="C154" s="39" t="s">
        <v>211</v>
      </c>
      <c r="D154" s="15">
        <v>2258</v>
      </c>
      <c r="E154" s="15" t="s">
        <v>22</v>
      </c>
      <c r="F154" s="17">
        <v>67</v>
      </c>
      <c r="G154" s="17"/>
      <c r="H154" s="17"/>
      <c r="I154" s="17"/>
      <c r="J154" s="17"/>
      <c r="K154" s="17"/>
      <c r="L154" s="17"/>
      <c r="M154" s="17"/>
      <c r="N154" s="17">
        <v>67</v>
      </c>
      <c r="O154" s="17"/>
      <c r="P154" s="17"/>
      <c r="Q154" s="17"/>
      <c r="R154" s="17"/>
      <c r="S154" s="17"/>
      <c r="T154" s="17"/>
      <c r="U154" s="17"/>
      <c r="V154" s="17"/>
      <c r="W154" s="17"/>
      <c r="X154" s="12">
        <f t="shared" si="26"/>
        <v>0</v>
      </c>
    </row>
    <row r="155" spans="1:26" x14ac:dyDescent="0.25">
      <c r="A155" s="16"/>
      <c r="B155" s="35"/>
      <c r="C155" s="39"/>
      <c r="D155" s="50"/>
      <c r="E155" s="15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2">
        <f t="shared" si="26"/>
        <v>0</v>
      </c>
    </row>
    <row r="156" spans="1:26" x14ac:dyDescent="0.25">
      <c r="A156" s="16"/>
      <c r="B156" s="35"/>
      <c r="C156" s="39"/>
      <c r="D156" s="17"/>
      <c r="E156" s="15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2">
        <f t="shared" si="26"/>
        <v>0</v>
      </c>
    </row>
    <row r="157" spans="1:26" ht="15.75" thickBot="1" x14ac:dyDescent="0.3">
      <c r="A157" s="16"/>
      <c r="B157" s="35"/>
      <c r="C157" s="39"/>
      <c r="D157" s="15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2">
        <f t="shared" si="26"/>
        <v>0</v>
      </c>
    </row>
    <row r="158" spans="1:26" ht="15.75" thickBot="1" x14ac:dyDescent="0.3">
      <c r="A158" s="23"/>
      <c r="B158" s="34" t="s">
        <v>147</v>
      </c>
      <c r="C158" s="38"/>
      <c r="D158" s="25"/>
      <c r="E158" s="25"/>
      <c r="F158" s="103">
        <f>SUM(F145:F157)</f>
        <v>1588.19</v>
      </c>
      <c r="G158" s="103">
        <f t="shared" ref="G158:W158" si="32">SUM(G145:G157)</f>
        <v>0</v>
      </c>
      <c r="H158" s="103">
        <f t="shared" si="32"/>
        <v>292.67</v>
      </c>
      <c r="I158" s="103">
        <f>SUM(I145:I157)</f>
        <v>130</v>
      </c>
      <c r="J158" s="103">
        <f t="shared" si="32"/>
        <v>0</v>
      </c>
      <c r="K158" s="103">
        <f t="shared" si="32"/>
        <v>475</v>
      </c>
      <c r="L158" s="103">
        <f t="shared" si="32"/>
        <v>505.94</v>
      </c>
      <c r="M158" s="103">
        <f t="shared" si="32"/>
        <v>103.67999999999999</v>
      </c>
      <c r="N158" s="103">
        <f t="shared" si="32"/>
        <v>67</v>
      </c>
      <c r="O158" s="103">
        <f t="shared" si="32"/>
        <v>0</v>
      </c>
      <c r="P158" s="103">
        <f t="shared" si="32"/>
        <v>0</v>
      </c>
      <c r="Q158" s="103">
        <f t="shared" si="32"/>
        <v>0</v>
      </c>
      <c r="R158" s="103">
        <f t="shared" ref="R158" si="33">SUM(R145:R157)</f>
        <v>0</v>
      </c>
      <c r="S158" s="103">
        <f t="shared" si="32"/>
        <v>0</v>
      </c>
      <c r="T158" s="103">
        <f t="shared" si="32"/>
        <v>0</v>
      </c>
      <c r="U158" s="103">
        <f t="shared" ref="U158" si="34">SUM(U145:U157)</f>
        <v>0</v>
      </c>
      <c r="V158" s="103">
        <f t="shared" ref="V158" si="35">SUM(V145:V157)</f>
        <v>0</v>
      </c>
      <c r="W158" s="103">
        <f t="shared" si="32"/>
        <v>13.9</v>
      </c>
      <c r="X158" s="12">
        <f t="shared" si="26"/>
        <v>0</v>
      </c>
    </row>
    <row r="159" spans="1:26" x14ac:dyDescent="0.25">
      <c r="X159" s="12">
        <f t="shared" si="26"/>
        <v>0</v>
      </c>
    </row>
    <row r="160" spans="1:26" x14ac:dyDescent="0.25">
      <c r="A160" t="s">
        <v>254</v>
      </c>
      <c r="B160" t="s">
        <v>255</v>
      </c>
      <c r="C160"/>
      <c r="D160" t="s">
        <v>76</v>
      </c>
      <c r="E160" t="s">
        <v>22</v>
      </c>
      <c r="F160">
        <v>81.8</v>
      </c>
      <c r="H160" s="68">
        <v>68.17</v>
      </c>
      <c r="W160" s="68">
        <v>13.63</v>
      </c>
      <c r="X160" s="12">
        <f t="shared" si="26"/>
        <v>0</v>
      </c>
    </row>
    <row r="161" spans="1:24" x14ac:dyDescent="0.25">
      <c r="A161" t="s">
        <v>254</v>
      </c>
      <c r="B161" t="s">
        <v>78</v>
      </c>
      <c r="C161"/>
      <c r="D161" t="s">
        <v>195</v>
      </c>
      <c r="E161" t="s">
        <v>22</v>
      </c>
      <c r="F161">
        <v>93.76</v>
      </c>
      <c r="L161" s="68">
        <v>93.76</v>
      </c>
      <c r="X161" s="12">
        <f t="shared" si="26"/>
        <v>0</v>
      </c>
    </row>
    <row r="162" spans="1:24" x14ac:dyDescent="0.25">
      <c r="A162" t="s">
        <v>254</v>
      </c>
      <c r="B162" t="s">
        <v>82</v>
      </c>
      <c r="C162"/>
      <c r="D162" t="s">
        <v>76</v>
      </c>
      <c r="E162" t="s">
        <v>22</v>
      </c>
      <c r="F162">
        <v>130</v>
      </c>
      <c r="I162" s="68">
        <v>130</v>
      </c>
      <c r="X162" s="12">
        <f t="shared" si="26"/>
        <v>0</v>
      </c>
    </row>
    <row r="163" spans="1:24" x14ac:dyDescent="0.25">
      <c r="A163" t="s">
        <v>254</v>
      </c>
      <c r="B163" t="s">
        <v>256</v>
      </c>
      <c r="C163"/>
      <c r="D163" t="s">
        <v>76</v>
      </c>
      <c r="E163" t="s">
        <v>22</v>
      </c>
      <c r="F163">
        <v>34.020000000000003</v>
      </c>
      <c r="T163" s="68">
        <v>28.35</v>
      </c>
      <c r="W163" s="68">
        <v>5.67</v>
      </c>
      <c r="X163" s="12">
        <f t="shared" si="26"/>
        <v>0</v>
      </c>
    </row>
    <row r="164" spans="1:24" x14ac:dyDescent="0.25">
      <c r="A164" t="s">
        <v>254</v>
      </c>
      <c r="B164" t="s">
        <v>36</v>
      </c>
      <c r="C164"/>
      <c r="D164">
        <v>2259</v>
      </c>
      <c r="E164" t="s">
        <v>22</v>
      </c>
      <c r="F164">
        <v>492.14</v>
      </c>
      <c r="L164" s="68">
        <v>411.97</v>
      </c>
      <c r="M164" s="68">
        <f>80.17-0.42</f>
        <v>79.75</v>
      </c>
      <c r="W164" s="68">
        <v>0.42</v>
      </c>
      <c r="X164" s="12">
        <f t="shared" si="26"/>
        <v>0</v>
      </c>
    </row>
    <row r="165" spans="1:24" x14ac:dyDescent="0.25">
      <c r="A165" t="s">
        <v>254</v>
      </c>
      <c r="B165" t="s">
        <v>257</v>
      </c>
      <c r="C165"/>
      <c r="D165">
        <v>2260</v>
      </c>
      <c r="E165" t="s">
        <v>22</v>
      </c>
      <c r="F165">
        <v>67.2</v>
      </c>
      <c r="N165" s="68">
        <v>67.2</v>
      </c>
      <c r="X165" s="12">
        <f t="shared" si="26"/>
        <v>0</v>
      </c>
    </row>
    <row r="166" spans="1:24" x14ac:dyDescent="0.25">
      <c r="A166" t="s">
        <v>254</v>
      </c>
      <c r="B166" t="s">
        <v>217</v>
      </c>
      <c r="C166"/>
      <c r="D166"/>
      <c r="E166"/>
      <c r="F166"/>
      <c r="X166" s="12">
        <f t="shared" si="26"/>
        <v>0</v>
      </c>
    </row>
    <row r="167" spans="1:24" x14ac:dyDescent="0.25">
      <c r="A167" t="s">
        <v>254</v>
      </c>
      <c r="B167" t="s">
        <v>249</v>
      </c>
      <c r="C167" t="s">
        <v>258</v>
      </c>
      <c r="D167">
        <v>2262</v>
      </c>
      <c r="E167" t="s">
        <v>22</v>
      </c>
      <c r="F167">
        <v>220.8</v>
      </c>
      <c r="R167" s="68">
        <v>220.8</v>
      </c>
      <c r="X167" s="12">
        <f t="shared" si="26"/>
        <v>0</v>
      </c>
    </row>
    <row r="168" spans="1:24" x14ac:dyDescent="0.25">
      <c r="A168" t="s">
        <v>254</v>
      </c>
      <c r="B168" t="s">
        <v>269</v>
      </c>
      <c r="C168"/>
      <c r="D168">
        <v>2263</v>
      </c>
      <c r="E168" t="s">
        <v>22</v>
      </c>
      <c r="F168">
        <v>375</v>
      </c>
      <c r="S168" s="68">
        <v>312.5</v>
      </c>
      <c r="W168" s="68">
        <v>62.5</v>
      </c>
      <c r="X168" s="12">
        <f t="shared" si="26"/>
        <v>0</v>
      </c>
    </row>
    <row r="169" spans="1:24" x14ac:dyDescent="0.25">
      <c r="A169" t="s">
        <v>254</v>
      </c>
      <c r="B169" t="s">
        <v>268</v>
      </c>
      <c r="C169"/>
      <c r="D169">
        <v>2264</v>
      </c>
      <c r="E169" t="s">
        <v>22</v>
      </c>
      <c r="F169">
        <v>63</v>
      </c>
      <c r="N169" s="68">
        <v>63</v>
      </c>
      <c r="X169" s="12">
        <f t="shared" si="26"/>
        <v>0</v>
      </c>
    </row>
    <row r="170" spans="1:24" ht="15.75" thickBot="1" x14ac:dyDescent="0.3">
      <c r="A170" s="16" t="s">
        <v>254</v>
      </c>
      <c r="B170" s="35" t="s">
        <v>42</v>
      </c>
      <c r="C170" s="39"/>
      <c r="D170" s="15">
        <v>2265</v>
      </c>
      <c r="E170" s="17" t="s">
        <v>22</v>
      </c>
      <c r="F170" s="17">
        <v>525</v>
      </c>
      <c r="G170" s="17"/>
      <c r="H170" s="17"/>
      <c r="I170" s="17"/>
      <c r="J170" s="17"/>
      <c r="K170" s="17">
        <v>525</v>
      </c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2">
        <f t="shared" si="26"/>
        <v>0</v>
      </c>
    </row>
    <row r="171" spans="1:24" ht="15.75" thickBot="1" x14ac:dyDescent="0.3">
      <c r="A171" s="23"/>
      <c r="B171" s="34" t="s">
        <v>148</v>
      </c>
      <c r="C171" s="38"/>
      <c r="D171" s="25"/>
      <c r="E171" s="25"/>
      <c r="F171" s="103">
        <f>SUM(F159:F170)</f>
        <v>2082.7200000000003</v>
      </c>
      <c r="G171" s="103">
        <f t="shared" ref="G171:W171" si="36">SUM(G159:G170)</f>
        <v>0</v>
      </c>
      <c r="H171" s="103">
        <f t="shared" si="36"/>
        <v>68.17</v>
      </c>
      <c r="I171" s="103">
        <f t="shared" si="36"/>
        <v>130</v>
      </c>
      <c r="J171" s="103">
        <f t="shared" si="36"/>
        <v>0</v>
      </c>
      <c r="K171" s="103">
        <f t="shared" si="36"/>
        <v>525</v>
      </c>
      <c r="L171" s="103">
        <f t="shared" si="36"/>
        <v>505.73</v>
      </c>
      <c r="M171" s="103">
        <f t="shared" si="36"/>
        <v>79.75</v>
      </c>
      <c r="N171" s="103">
        <f t="shared" si="36"/>
        <v>130.19999999999999</v>
      </c>
      <c r="O171" s="103">
        <f t="shared" si="36"/>
        <v>0</v>
      </c>
      <c r="P171" s="103">
        <f t="shared" si="36"/>
        <v>0</v>
      </c>
      <c r="Q171" s="103">
        <f t="shared" si="36"/>
        <v>0</v>
      </c>
      <c r="R171" s="103">
        <f t="shared" si="36"/>
        <v>220.8</v>
      </c>
      <c r="S171" s="103">
        <f t="shared" si="36"/>
        <v>312.5</v>
      </c>
      <c r="T171" s="103">
        <f t="shared" si="36"/>
        <v>28.35</v>
      </c>
      <c r="U171" s="103">
        <f t="shared" si="36"/>
        <v>0</v>
      </c>
      <c r="V171" s="103">
        <f t="shared" si="36"/>
        <v>0</v>
      </c>
      <c r="W171" s="103">
        <f t="shared" si="36"/>
        <v>82.22</v>
      </c>
      <c r="X171" s="12">
        <f t="shared" si="26"/>
        <v>0</v>
      </c>
    </row>
    <row r="172" spans="1:24" x14ac:dyDescent="0.25">
      <c r="X172" s="12">
        <f t="shared" si="26"/>
        <v>0</v>
      </c>
    </row>
    <row r="173" spans="1:24" x14ac:dyDescent="0.25">
      <c r="A173" s="91" t="s">
        <v>273</v>
      </c>
      <c r="B173" t="s">
        <v>255</v>
      </c>
      <c r="C173"/>
      <c r="D173" t="s">
        <v>76</v>
      </c>
      <c r="E173" t="s">
        <v>22</v>
      </c>
      <c r="F173">
        <v>81.8</v>
      </c>
      <c r="H173" s="68">
        <v>68.17</v>
      </c>
      <c r="W173" s="68">
        <v>13.63</v>
      </c>
      <c r="X173" s="12">
        <f t="shared" si="26"/>
        <v>0</v>
      </c>
    </row>
    <row r="174" spans="1:24" x14ac:dyDescent="0.25">
      <c r="A174" s="91" t="s">
        <v>273</v>
      </c>
      <c r="B174" s="65" t="s">
        <v>185</v>
      </c>
      <c r="C174" s="66" t="s">
        <v>250</v>
      </c>
      <c r="D174" s="67" t="s">
        <v>195</v>
      </c>
      <c r="E174" s="67" t="s">
        <v>22</v>
      </c>
      <c r="F174" s="68">
        <v>93.75</v>
      </c>
      <c r="L174" s="68">
        <v>93.75</v>
      </c>
      <c r="X174" s="12">
        <f t="shared" si="26"/>
        <v>0</v>
      </c>
    </row>
    <row r="175" spans="1:24" x14ac:dyDescent="0.25">
      <c r="A175" s="91" t="s">
        <v>273</v>
      </c>
      <c r="B175" s="65" t="s">
        <v>48</v>
      </c>
      <c r="C175" s="66" t="s">
        <v>70</v>
      </c>
      <c r="D175" s="67" t="s">
        <v>195</v>
      </c>
      <c r="E175" s="67" t="s">
        <v>22</v>
      </c>
      <c r="F175" s="68">
        <v>18</v>
      </c>
      <c r="T175" s="68">
        <f>18/1.2</f>
        <v>15</v>
      </c>
      <c r="W175" s="68">
        <v>3</v>
      </c>
      <c r="X175" s="12">
        <f t="shared" si="26"/>
        <v>0</v>
      </c>
    </row>
    <row r="176" spans="1:24" x14ac:dyDescent="0.25">
      <c r="X176" s="12">
        <f t="shared" si="26"/>
        <v>0</v>
      </c>
    </row>
    <row r="177" spans="1:24" x14ac:dyDescent="0.25">
      <c r="X177" s="12">
        <f t="shared" si="26"/>
        <v>0</v>
      </c>
    </row>
    <row r="178" spans="1:24" ht="15.75" thickBot="1" x14ac:dyDescent="0.3">
      <c r="X178" s="12">
        <f t="shared" si="26"/>
        <v>0</v>
      </c>
    </row>
    <row r="179" spans="1:24" ht="15.75" thickBot="1" x14ac:dyDescent="0.3">
      <c r="A179" s="23"/>
      <c r="B179" s="34" t="s">
        <v>148</v>
      </c>
      <c r="C179" s="38"/>
      <c r="D179" s="25"/>
      <c r="E179" s="25"/>
      <c r="F179" s="103">
        <f>SUM(F172:F178)</f>
        <v>193.55</v>
      </c>
      <c r="G179" s="103">
        <f t="shared" ref="G179:W179" si="37">SUM(G172:G178)</f>
        <v>0</v>
      </c>
      <c r="H179" s="103">
        <f t="shared" si="37"/>
        <v>68.17</v>
      </c>
      <c r="I179" s="103">
        <f t="shared" si="37"/>
        <v>0</v>
      </c>
      <c r="J179" s="103">
        <f t="shared" si="37"/>
        <v>0</v>
      </c>
      <c r="K179" s="103">
        <f t="shared" si="37"/>
        <v>0</v>
      </c>
      <c r="L179" s="103">
        <f t="shared" si="37"/>
        <v>93.75</v>
      </c>
      <c r="M179" s="103">
        <f t="shared" si="37"/>
        <v>0</v>
      </c>
      <c r="N179" s="103">
        <f t="shared" si="37"/>
        <v>0</v>
      </c>
      <c r="O179" s="103">
        <f t="shared" si="37"/>
        <v>0</v>
      </c>
      <c r="P179" s="103">
        <f t="shared" si="37"/>
        <v>0</v>
      </c>
      <c r="Q179" s="103">
        <f t="shared" si="37"/>
        <v>0</v>
      </c>
      <c r="R179" s="103">
        <f t="shared" si="37"/>
        <v>0</v>
      </c>
      <c r="S179" s="103">
        <f t="shared" si="37"/>
        <v>0</v>
      </c>
      <c r="T179" s="103">
        <f t="shared" si="37"/>
        <v>15</v>
      </c>
      <c r="U179" s="103">
        <f t="shared" si="37"/>
        <v>0</v>
      </c>
      <c r="V179" s="103">
        <f t="shared" si="37"/>
        <v>0</v>
      </c>
      <c r="W179" s="103">
        <f t="shared" si="37"/>
        <v>16.630000000000003</v>
      </c>
      <c r="X179" s="12">
        <f>F179-SUM(G179:W179)</f>
        <v>0</v>
      </c>
    </row>
    <row r="180" spans="1:24" ht="15.75" thickBot="1" x14ac:dyDescent="0.3">
      <c r="A180" s="16"/>
      <c r="B180" s="35"/>
      <c r="C180" s="39"/>
      <c r="D180" s="15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2">
        <f t="shared" si="26"/>
        <v>0</v>
      </c>
    </row>
    <row r="181" spans="1:24" ht="15.75" thickBot="1" x14ac:dyDescent="0.3">
      <c r="A181" s="129"/>
      <c r="B181" s="130" t="s">
        <v>149</v>
      </c>
      <c r="C181" s="131"/>
      <c r="D181" s="132"/>
      <c r="E181" s="132"/>
      <c r="F181" s="133">
        <f>SUM(F171,F158,F144,F132,F119,F106,F88,F76,F62,F58,F44,F21,F179)</f>
        <v>22391.7</v>
      </c>
      <c r="G181" s="133">
        <f t="shared" ref="G181:X181" si="38">SUM(G171,G158,G144,G132,G119,G106,G88,G76,G62,G58,G44,G21)</f>
        <v>500</v>
      </c>
      <c r="H181" s="133">
        <f t="shared" si="38"/>
        <v>2610.2500000000005</v>
      </c>
      <c r="I181" s="133">
        <f t="shared" si="38"/>
        <v>1560</v>
      </c>
      <c r="J181" s="133">
        <f t="shared" si="38"/>
        <v>1773.2000000000003</v>
      </c>
      <c r="K181" s="133">
        <f t="shared" si="38"/>
        <v>2091</v>
      </c>
      <c r="L181" s="133">
        <f t="shared" si="38"/>
        <v>5648.3300000000008</v>
      </c>
      <c r="M181" s="133">
        <f t="shared" si="38"/>
        <v>1032.55</v>
      </c>
      <c r="N181" s="133">
        <f t="shared" si="38"/>
        <v>725.6</v>
      </c>
      <c r="O181" s="133">
        <f t="shared" si="38"/>
        <v>550</v>
      </c>
      <c r="P181" s="133">
        <f t="shared" si="38"/>
        <v>1040.7</v>
      </c>
      <c r="Q181" s="133">
        <f t="shared" si="38"/>
        <v>270.46000000000004</v>
      </c>
      <c r="R181" s="133">
        <f t="shared" si="38"/>
        <v>265.8</v>
      </c>
      <c r="S181" s="133">
        <f t="shared" si="38"/>
        <v>521.5</v>
      </c>
      <c r="T181" s="133">
        <f t="shared" si="38"/>
        <v>172.42</v>
      </c>
      <c r="U181" s="133">
        <f t="shared" si="38"/>
        <v>943.51</v>
      </c>
      <c r="V181" s="133">
        <f t="shared" si="38"/>
        <v>1448.17</v>
      </c>
      <c r="W181" s="133">
        <f t="shared" si="38"/>
        <v>1044.6599999999999</v>
      </c>
      <c r="X181" s="133">
        <f t="shared" si="38"/>
        <v>0</v>
      </c>
    </row>
    <row r="182" spans="1:24" x14ac:dyDescent="0.25">
      <c r="B182" s="67"/>
      <c r="C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</row>
    <row r="183" spans="1:24" x14ac:dyDescent="0.25">
      <c r="B183" s="67"/>
      <c r="C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138" t="s">
        <v>135</v>
      </c>
      <c r="U183" s="139"/>
      <c r="V183" s="140">
        <f>SUM(G181:U181)</f>
        <v>19705.319999999996</v>
      </c>
      <c r="W183" s="67"/>
    </row>
    <row r="184" spans="1:24" x14ac:dyDescent="0.25">
      <c r="B184" s="67"/>
      <c r="C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</row>
    <row r="185" spans="1:24" x14ac:dyDescent="0.25">
      <c r="B185" s="67"/>
      <c r="C185" s="67"/>
      <c r="E185" s="68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</row>
    <row r="186" spans="1:24" x14ac:dyDescent="0.25">
      <c r="B186" s="67"/>
      <c r="C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</row>
    <row r="187" spans="1:24" x14ac:dyDescent="0.25">
      <c r="B187" s="67"/>
      <c r="C187" s="67"/>
      <c r="F187" s="67"/>
      <c r="G187" s="67"/>
      <c r="H187" s="67"/>
      <c r="I187" s="67"/>
      <c r="J187" s="67"/>
      <c r="K187" s="67"/>
      <c r="L187" s="67" t="s">
        <v>22</v>
      </c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 t="s">
        <v>22</v>
      </c>
    </row>
    <row r="188" spans="1:24" x14ac:dyDescent="0.25">
      <c r="B188" s="68"/>
      <c r="C188" s="68"/>
      <c r="D188" s="68"/>
      <c r="E188" s="68"/>
      <c r="H188" s="68">
        <f>G181+H181+I181+J181+K181+L181+M181+N181</f>
        <v>15940.930000000002</v>
      </c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V188" s="67"/>
      <c r="W188" s="67"/>
    </row>
    <row r="189" spans="1:24" x14ac:dyDescent="0.25">
      <c r="B189" s="68"/>
      <c r="C189" s="68"/>
      <c r="D189" s="68"/>
      <c r="E189" s="68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V189" s="67"/>
      <c r="W189" s="68">
        <f>F181-L181-W181</f>
        <v>15698.71</v>
      </c>
    </row>
    <row r="190" spans="1:24" x14ac:dyDescent="0.25">
      <c r="B190" s="68"/>
      <c r="C190" s="68"/>
      <c r="D190" s="68"/>
      <c r="E190" s="68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V190" s="67"/>
      <c r="W190" s="67"/>
    </row>
    <row r="191" spans="1:24" x14ac:dyDescent="0.25">
      <c r="B191" s="68"/>
      <c r="C191" s="68"/>
      <c r="D191" s="68"/>
      <c r="E191" s="68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V191" s="67"/>
      <c r="W191" s="67"/>
    </row>
  </sheetData>
  <printOptions gridLines="1"/>
  <pageMargins left="0.7" right="0.7" top="0.75" bottom="0.75" header="0.3" footer="0.3"/>
  <pageSetup paperSize="9" scale="36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D4" workbookViewId="0">
      <selection activeCell="I22" sqref="I22"/>
    </sheetView>
  </sheetViews>
  <sheetFormatPr defaultRowHeight="15" x14ac:dyDescent="0.25"/>
  <cols>
    <col min="1" max="1" width="12" hidden="1" customWidth="1"/>
    <col min="2" max="2" width="12.28515625" hidden="1" customWidth="1"/>
    <col min="3" max="3" width="13.85546875" style="104" hidden="1" customWidth="1"/>
    <col min="4" max="4" width="53.140625" customWidth="1"/>
    <col min="5" max="5" width="20.42578125" customWidth="1"/>
    <col min="6" max="6" width="14.85546875" customWidth="1"/>
    <col min="7" max="7" width="32.5703125" bestFit="1" customWidth="1"/>
    <col min="244" max="244" width="9" customWidth="1"/>
    <col min="245" max="245" width="37.28515625" customWidth="1"/>
    <col min="246" max="246" width="3.7109375" customWidth="1"/>
    <col min="247" max="249" width="0" hidden="1" customWidth="1"/>
    <col min="250" max="250" width="3.85546875" customWidth="1"/>
    <col min="251" max="251" width="9.140625" customWidth="1"/>
    <col min="252" max="252" width="11.42578125" customWidth="1"/>
    <col min="253" max="253" width="0" hidden="1" customWidth="1"/>
    <col min="254" max="254" width="11" customWidth="1"/>
    <col min="255" max="255" width="0" hidden="1" customWidth="1"/>
    <col min="256" max="256" width="16" customWidth="1"/>
    <col min="257" max="257" width="0" hidden="1" customWidth="1"/>
    <col min="500" max="500" width="9" customWidth="1"/>
    <col min="501" max="501" width="37.28515625" customWidth="1"/>
    <col min="502" max="502" width="3.7109375" customWidth="1"/>
    <col min="503" max="505" width="0" hidden="1" customWidth="1"/>
    <col min="506" max="506" width="3.85546875" customWidth="1"/>
    <col min="507" max="507" width="9.140625" customWidth="1"/>
    <col min="508" max="508" width="11.42578125" customWidth="1"/>
    <col min="509" max="509" width="0" hidden="1" customWidth="1"/>
    <col min="510" max="510" width="11" customWidth="1"/>
    <col min="511" max="511" width="0" hidden="1" customWidth="1"/>
    <col min="512" max="512" width="16" customWidth="1"/>
    <col min="513" max="513" width="0" hidden="1" customWidth="1"/>
    <col min="756" max="756" width="9" customWidth="1"/>
    <col min="757" max="757" width="37.28515625" customWidth="1"/>
    <col min="758" max="758" width="3.7109375" customWidth="1"/>
    <col min="759" max="761" width="0" hidden="1" customWidth="1"/>
    <col min="762" max="762" width="3.85546875" customWidth="1"/>
    <col min="763" max="763" width="9.140625" customWidth="1"/>
    <col min="764" max="764" width="11.42578125" customWidth="1"/>
    <col min="765" max="765" width="0" hidden="1" customWidth="1"/>
    <col min="766" max="766" width="11" customWidth="1"/>
    <col min="767" max="767" width="0" hidden="1" customWidth="1"/>
    <col min="768" max="768" width="16" customWidth="1"/>
    <col min="769" max="769" width="0" hidden="1" customWidth="1"/>
    <col min="1012" max="1012" width="9" customWidth="1"/>
    <col min="1013" max="1013" width="37.28515625" customWidth="1"/>
    <col min="1014" max="1014" width="3.7109375" customWidth="1"/>
    <col min="1015" max="1017" width="0" hidden="1" customWidth="1"/>
    <col min="1018" max="1018" width="3.85546875" customWidth="1"/>
    <col min="1019" max="1019" width="9.140625" customWidth="1"/>
    <col min="1020" max="1020" width="11.42578125" customWidth="1"/>
    <col min="1021" max="1021" width="0" hidden="1" customWidth="1"/>
    <col min="1022" max="1022" width="11" customWidth="1"/>
    <col min="1023" max="1023" width="0" hidden="1" customWidth="1"/>
    <col min="1024" max="1024" width="16" customWidth="1"/>
    <col min="1025" max="1025" width="0" hidden="1" customWidth="1"/>
    <col min="1268" max="1268" width="9" customWidth="1"/>
    <col min="1269" max="1269" width="37.28515625" customWidth="1"/>
    <col min="1270" max="1270" width="3.7109375" customWidth="1"/>
    <col min="1271" max="1273" width="0" hidden="1" customWidth="1"/>
    <col min="1274" max="1274" width="3.85546875" customWidth="1"/>
    <col min="1275" max="1275" width="9.140625" customWidth="1"/>
    <col min="1276" max="1276" width="11.42578125" customWidth="1"/>
    <col min="1277" max="1277" width="0" hidden="1" customWidth="1"/>
    <col min="1278" max="1278" width="11" customWidth="1"/>
    <col min="1279" max="1279" width="0" hidden="1" customWidth="1"/>
    <col min="1280" max="1280" width="16" customWidth="1"/>
    <col min="1281" max="1281" width="0" hidden="1" customWidth="1"/>
    <col min="1524" max="1524" width="9" customWidth="1"/>
    <col min="1525" max="1525" width="37.28515625" customWidth="1"/>
    <col min="1526" max="1526" width="3.7109375" customWidth="1"/>
    <col min="1527" max="1529" width="0" hidden="1" customWidth="1"/>
    <col min="1530" max="1530" width="3.85546875" customWidth="1"/>
    <col min="1531" max="1531" width="9.140625" customWidth="1"/>
    <col min="1532" max="1532" width="11.42578125" customWidth="1"/>
    <col min="1533" max="1533" width="0" hidden="1" customWidth="1"/>
    <col min="1534" max="1534" width="11" customWidth="1"/>
    <col min="1535" max="1535" width="0" hidden="1" customWidth="1"/>
    <col min="1536" max="1536" width="16" customWidth="1"/>
    <col min="1537" max="1537" width="0" hidden="1" customWidth="1"/>
    <col min="1780" max="1780" width="9" customWidth="1"/>
    <col min="1781" max="1781" width="37.28515625" customWidth="1"/>
    <col min="1782" max="1782" width="3.7109375" customWidth="1"/>
    <col min="1783" max="1785" width="0" hidden="1" customWidth="1"/>
    <col min="1786" max="1786" width="3.85546875" customWidth="1"/>
    <col min="1787" max="1787" width="9.140625" customWidth="1"/>
    <col min="1788" max="1788" width="11.42578125" customWidth="1"/>
    <col min="1789" max="1789" width="0" hidden="1" customWidth="1"/>
    <col min="1790" max="1790" width="11" customWidth="1"/>
    <col min="1791" max="1791" width="0" hidden="1" customWidth="1"/>
    <col min="1792" max="1792" width="16" customWidth="1"/>
    <col min="1793" max="1793" width="0" hidden="1" customWidth="1"/>
    <col min="2036" max="2036" width="9" customWidth="1"/>
    <col min="2037" max="2037" width="37.28515625" customWidth="1"/>
    <col min="2038" max="2038" width="3.7109375" customWidth="1"/>
    <col min="2039" max="2041" width="0" hidden="1" customWidth="1"/>
    <col min="2042" max="2042" width="3.85546875" customWidth="1"/>
    <col min="2043" max="2043" width="9.140625" customWidth="1"/>
    <col min="2044" max="2044" width="11.42578125" customWidth="1"/>
    <col min="2045" max="2045" width="0" hidden="1" customWidth="1"/>
    <col min="2046" max="2046" width="11" customWidth="1"/>
    <col min="2047" max="2047" width="0" hidden="1" customWidth="1"/>
    <col min="2048" max="2048" width="16" customWidth="1"/>
    <col min="2049" max="2049" width="0" hidden="1" customWidth="1"/>
    <col min="2292" max="2292" width="9" customWidth="1"/>
    <col min="2293" max="2293" width="37.28515625" customWidth="1"/>
    <col min="2294" max="2294" width="3.7109375" customWidth="1"/>
    <col min="2295" max="2297" width="0" hidden="1" customWidth="1"/>
    <col min="2298" max="2298" width="3.85546875" customWidth="1"/>
    <col min="2299" max="2299" width="9.140625" customWidth="1"/>
    <col min="2300" max="2300" width="11.42578125" customWidth="1"/>
    <col min="2301" max="2301" width="0" hidden="1" customWidth="1"/>
    <col min="2302" max="2302" width="11" customWidth="1"/>
    <col min="2303" max="2303" width="0" hidden="1" customWidth="1"/>
    <col min="2304" max="2304" width="16" customWidth="1"/>
    <col min="2305" max="2305" width="0" hidden="1" customWidth="1"/>
    <col min="2548" max="2548" width="9" customWidth="1"/>
    <col min="2549" max="2549" width="37.28515625" customWidth="1"/>
    <col min="2550" max="2550" width="3.7109375" customWidth="1"/>
    <col min="2551" max="2553" width="0" hidden="1" customWidth="1"/>
    <col min="2554" max="2554" width="3.85546875" customWidth="1"/>
    <col min="2555" max="2555" width="9.140625" customWidth="1"/>
    <col min="2556" max="2556" width="11.42578125" customWidth="1"/>
    <col min="2557" max="2557" width="0" hidden="1" customWidth="1"/>
    <col min="2558" max="2558" width="11" customWidth="1"/>
    <col min="2559" max="2559" width="0" hidden="1" customWidth="1"/>
    <col min="2560" max="2560" width="16" customWidth="1"/>
    <col min="2561" max="2561" width="0" hidden="1" customWidth="1"/>
    <col min="2804" max="2804" width="9" customWidth="1"/>
    <col min="2805" max="2805" width="37.28515625" customWidth="1"/>
    <col min="2806" max="2806" width="3.7109375" customWidth="1"/>
    <col min="2807" max="2809" width="0" hidden="1" customWidth="1"/>
    <col min="2810" max="2810" width="3.85546875" customWidth="1"/>
    <col min="2811" max="2811" width="9.140625" customWidth="1"/>
    <col min="2812" max="2812" width="11.42578125" customWidth="1"/>
    <col min="2813" max="2813" width="0" hidden="1" customWidth="1"/>
    <col min="2814" max="2814" width="11" customWidth="1"/>
    <col min="2815" max="2815" width="0" hidden="1" customWidth="1"/>
    <col min="2816" max="2816" width="16" customWidth="1"/>
    <col min="2817" max="2817" width="0" hidden="1" customWidth="1"/>
    <col min="3060" max="3060" width="9" customWidth="1"/>
    <col min="3061" max="3061" width="37.28515625" customWidth="1"/>
    <col min="3062" max="3062" width="3.7109375" customWidth="1"/>
    <col min="3063" max="3065" width="0" hidden="1" customWidth="1"/>
    <col min="3066" max="3066" width="3.85546875" customWidth="1"/>
    <col min="3067" max="3067" width="9.140625" customWidth="1"/>
    <col min="3068" max="3068" width="11.42578125" customWidth="1"/>
    <col min="3069" max="3069" width="0" hidden="1" customWidth="1"/>
    <col min="3070" max="3070" width="11" customWidth="1"/>
    <col min="3071" max="3071" width="0" hidden="1" customWidth="1"/>
    <col min="3072" max="3072" width="16" customWidth="1"/>
    <col min="3073" max="3073" width="0" hidden="1" customWidth="1"/>
    <col min="3316" max="3316" width="9" customWidth="1"/>
    <col min="3317" max="3317" width="37.28515625" customWidth="1"/>
    <col min="3318" max="3318" width="3.7109375" customWidth="1"/>
    <col min="3319" max="3321" width="0" hidden="1" customWidth="1"/>
    <col min="3322" max="3322" width="3.85546875" customWidth="1"/>
    <col min="3323" max="3323" width="9.140625" customWidth="1"/>
    <col min="3324" max="3324" width="11.42578125" customWidth="1"/>
    <col min="3325" max="3325" width="0" hidden="1" customWidth="1"/>
    <col min="3326" max="3326" width="11" customWidth="1"/>
    <col min="3327" max="3327" width="0" hidden="1" customWidth="1"/>
    <col min="3328" max="3328" width="16" customWidth="1"/>
    <col min="3329" max="3329" width="0" hidden="1" customWidth="1"/>
    <col min="3572" max="3572" width="9" customWidth="1"/>
    <col min="3573" max="3573" width="37.28515625" customWidth="1"/>
    <col min="3574" max="3574" width="3.7109375" customWidth="1"/>
    <col min="3575" max="3577" width="0" hidden="1" customWidth="1"/>
    <col min="3578" max="3578" width="3.85546875" customWidth="1"/>
    <col min="3579" max="3579" width="9.140625" customWidth="1"/>
    <col min="3580" max="3580" width="11.42578125" customWidth="1"/>
    <col min="3581" max="3581" width="0" hidden="1" customWidth="1"/>
    <col min="3582" max="3582" width="11" customWidth="1"/>
    <col min="3583" max="3583" width="0" hidden="1" customWidth="1"/>
    <col min="3584" max="3584" width="16" customWidth="1"/>
    <col min="3585" max="3585" width="0" hidden="1" customWidth="1"/>
    <col min="3828" max="3828" width="9" customWidth="1"/>
    <col min="3829" max="3829" width="37.28515625" customWidth="1"/>
    <col min="3830" max="3830" width="3.7109375" customWidth="1"/>
    <col min="3831" max="3833" width="0" hidden="1" customWidth="1"/>
    <col min="3834" max="3834" width="3.85546875" customWidth="1"/>
    <col min="3835" max="3835" width="9.140625" customWidth="1"/>
    <col min="3836" max="3836" width="11.42578125" customWidth="1"/>
    <col min="3837" max="3837" width="0" hidden="1" customWidth="1"/>
    <col min="3838" max="3838" width="11" customWidth="1"/>
    <col min="3839" max="3839" width="0" hidden="1" customWidth="1"/>
    <col min="3840" max="3840" width="16" customWidth="1"/>
    <col min="3841" max="3841" width="0" hidden="1" customWidth="1"/>
    <col min="4084" max="4084" width="9" customWidth="1"/>
    <col min="4085" max="4085" width="37.28515625" customWidth="1"/>
    <col min="4086" max="4086" width="3.7109375" customWidth="1"/>
    <col min="4087" max="4089" width="0" hidden="1" customWidth="1"/>
    <col min="4090" max="4090" width="3.85546875" customWidth="1"/>
    <col min="4091" max="4091" width="9.140625" customWidth="1"/>
    <col min="4092" max="4092" width="11.42578125" customWidth="1"/>
    <col min="4093" max="4093" width="0" hidden="1" customWidth="1"/>
    <col min="4094" max="4094" width="11" customWidth="1"/>
    <col min="4095" max="4095" width="0" hidden="1" customWidth="1"/>
    <col min="4096" max="4096" width="16" customWidth="1"/>
    <col min="4097" max="4097" width="0" hidden="1" customWidth="1"/>
    <col min="4340" max="4340" width="9" customWidth="1"/>
    <col min="4341" max="4341" width="37.28515625" customWidth="1"/>
    <col min="4342" max="4342" width="3.7109375" customWidth="1"/>
    <col min="4343" max="4345" width="0" hidden="1" customWidth="1"/>
    <col min="4346" max="4346" width="3.85546875" customWidth="1"/>
    <col min="4347" max="4347" width="9.140625" customWidth="1"/>
    <col min="4348" max="4348" width="11.42578125" customWidth="1"/>
    <col min="4349" max="4349" width="0" hidden="1" customWidth="1"/>
    <col min="4350" max="4350" width="11" customWidth="1"/>
    <col min="4351" max="4351" width="0" hidden="1" customWidth="1"/>
    <col min="4352" max="4352" width="16" customWidth="1"/>
    <col min="4353" max="4353" width="0" hidden="1" customWidth="1"/>
    <col min="4596" max="4596" width="9" customWidth="1"/>
    <col min="4597" max="4597" width="37.28515625" customWidth="1"/>
    <col min="4598" max="4598" width="3.7109375" customWidth="1"/>
    <col min="4599" max="4601" width="0" hidden="1" customWidth="1"/>
    <col min="4602" max="4602" width="3.85546875" customWidth="1"/>
    <col min="4603" max="4603" width="9.140625" customWidth="1"/>
    <col min="4604" max="4604" width="11.42578125" customWidth="1"/>
    <col min="4605" max="4605" width="0" hidden="1" customWidth="1"/>
    <col min="4606" max="4606" width="11" customWidth="1"/>
    <col min="4607" max="4607" width="0" hidden="1" customWidth="1"/>
    <col min="4608" max="4608" width="16" customWidth="1"/>
    <col min="4609" max="4609" width="0" hidden="1" customWidth="1"/>
    <col min="4852" max="4852" width="9" customWidth="1"/>
    <col min="4853" max="4853" width="37.28515625" customWidth="1"/>
    <col min="4854" max="4854" width="3.7109375" customWidth="1"/>
    <col min="4855" max="4857" width="0" hidden="1" customWidth="1"/>
    <col min="4858" max="4858" width="3.85546875" customWidth="1"/>
    <col min="4859" max="4859" width="9.140625" customWidth="1"/>
    <col min="4860" max="4860" width="11.42578125" customWidth="1"/>
    <col min="4861" max="4861" width="0" hidden="1" customWidth="1"/>
    <col min="4862" max="4862" width="11" customWidth="1"/>
    <col min="4863" max="4863" width="0" hidden="1" customWidth="1"/>
    <col min="4864" max="4864" width="16" customWidth="1"/>
    <col min="4865" max="4865" width="0" hidden="1" customWidth="1"/>
    <col min="5108" max="5108" width="9" customWidth="1"/>
    <col min="5109" max="5109" width="37.28515625" customWidth="1"/>
    <col min="5110" max="5110" width="3.7109375" customWidth="1"/>
    <col min="5111" max="5113" width="0" hidden="1" customWidth="1"/>
    <col min="5114" max="5114" width="3.85546875" customWidth="1"/>
    <col min="5115" max="5115" width="9.140625" customWidth="1"/>
    <col min="5116" max="5116" width="11.42578125" customWidth="1"/>
    <col min="5117" max="5117" width="0" hidden="1" customWidth="1"/>
    <col min="5118" max="5118" width="11" customWidth="1"/>
    <col min="5119" max="5119" width="0" hidden="1" customWidth="1"/>
    <col min="5120" max="5120" width="16" customWidth="1"/>
    <col min="5121" max="5121" width="0" hidden="1" customWidth="1"/>
    <col min="5364" max="5364" width="9" customWidth="1"/>
    <col min="5365" max="5365" width="37.28515625" customWidth="1"/>
    <col min="5366" max="5366" width="3.7109375" customWidth="1"/>
    <col min="5367" max="5369" width="0" hidden="1" customWidth="1"/>
    <col min="5370" max="5370" width="3.85546875" customWidth="1"/>
    <col min="5371" max="5371" width="9.140625" customWidth="1"/>
    <col min="5372" max="5372" width="11.42578125" customWidth="1"/>
    <col min="5373" max="5373" width="0" hidden="1" customWidth="1"/>
    <col min="5374" max="5374" width="11" customWidth="1"/>
    <col min="5375" max="5375" width="0" hidden="1" customWidth="1"/>
    <col min="5376" max="5376" width="16" customWidth="1"/>
    <col min="5377" max="5377" width="0" hidden="1" customWidth="1"/>
    <col min="5620" max="5620" width="9" customWidth="1"/>
    <col min="5621" max="5621" width="37.28515625" customWidth="1"/>
    <col min="5622" max="5622" width="3.7109375" customWidth="1"/>
    <col min="5623" max="5625" width="0" hidden="1" customWidth="1"/>
    <col min="5626" max="5626" width="3.85546875" customWidth="1"/>
    <col min="5627" max="5627" width="9.140625" customWidth="1"/>
    <col min="5628" max="5628" width="11.42578125" customWidth="1"/>
    <col min="5629" max="5629" width="0" hidden="1" customWidth="1"/>
    <col min="5630" max="5630" width="11" customWidth="1"/>
    <col min="5631" max="5631" width="0" hidden="1" customWidth="1"/>
    <col min="5632" max="5632" width="16" customWidth="1"/>
    <col min="5633" max="5633" width="0" hidden="1" customWidth="1"/>
    <col min="5876" max="5876" width="9" customWidth="1"/>
    <col min="5877" max="5877" width="37.28515625" customWidth="1"/>
    <col min="5878" max="5878" width="3.7109375" customWidth="1"/>
    <col min="5879" max="5881" width="0" hidden="1" customWidth="1"/>
    <col min="5882" max="5882" width="3.85546875" customWidth="1"/>
    <col min="5883" max="5883" width="9.140625" customWidth="1"/>
    <col min="5884" max="5884" width="11.42578125" customWidth="1"/>
    <col min="5885" max="5885" width="0" hidden="1" customWidth="1"/>
    <col min="5886" max="5886" width="11" customWidth="1"/>
    <col min="5887" max="5887" width="0" hidden="1" customWidth="1"/>
    <col min="5888" max="5888" width="16" customWidth="1"/>
    <col min="5889" max="5889" width="0" hidden="1" customWidth="1"/>
    <col min="6132" max="6132" width="9" customWidth="1"/>
    <col min="6133" max="6133" width="37.28515625" customWidth="1"/>
    <col min="6134" max="6134" width="3.7109375" customWidth="1"/>
    <col min="6135" max="6137" width="0" hidden="1" customWidth="1"/>
    <col min="6138" max="6138" width="3.85546875" customWidth="1"/>
    <col min="6139" max="6139" width="9.140625" customWidth="1"/>
    <col min="6140" max="6140" width="11.42578125" customWidth="1"/>
    <col min="6141" max="6141" width="0" hidden="1" customWidth="1"/>
    <col min="6142" max="6142" width="11" customWidth="1"/>
    <col min="6143" max="6143" width="0" hidden="1" customWidth="1"/>
    <col min="6144" max="6144" width="16" customWidth="1"/>
    <col min="6145" max="6145" width="0" hidden="1" customWidth="1"/>
    <col min="6388" max="6388" width="9" customWidth="1"/>
    <col min="6389" max="6389" width="37.28515625" customWidth="1"/>
    <col min="6390" max="6390" width="3.7109375" customWidth="1"/>
    <col min="6391" max="6393" width="0" hidden="1" customWidth="1"/>
    <col min="6394" max="6394" width="3.85546875" customWidth="1"/>
    <col min="6395" max="6395" width="9.140625" customWidth="1"/>
    <col min="6396" max="6396" width="11.42578125" customWidth="1"/>
    <col min="6397" max="6397" width="0" hidden="1" customWidth="1"/>
    <col min="6398" max="6398" width="11" customWidth="1"/>
    <col min="6399" max="6399" width="0" hidden="1" customWidth="1"/>
    <col min="6400" max="6400" width="16" customWidth="1"/>
    <col min="6401" max="6401" width="0" hidden="1" customWidth="1"/>
    <col min="6644" max="6644" width="9" customWidth="1"/>
    <col min="6645" max="6645" width="37.28515625" customWidth="1"/>
    <col min="6646" max="6646" width="3.7109375" customWidth="1"/>
    <col min="6647" max="6649" width="0" hidden="1" customWidth="1"/>
    <col min="6650" max="6650" width="3.85546875" customWidth="1"/>
    <col min="6651" max="6651" width="9.140625" customWidth="1"/>
    <col min="6652" max="6652" width="11.42578125" customWidth="1"/>
    <col min="6653" max="6653" width="0" hidden="1" customWidth="1"/>
    <col min="6654" max="6654" width="11" customWidth="1"/>
    <col min="6655" max="6655" width="0" hidden="1" customWidth="1"/>
    <col min="6656" max="6656" width="16" customWidth="1"/>
    <col min="6657" max="6657" width="0" hidden="1" customWidth="1"/>
    <col min="6900" max="6900" width="9" customWidth="1"/>
    <col min="6901" max="6901" width="37.28515625" customWidth="1"/>
    <col min="6902" max="6902" width="3.7109375" customWidth="1"/>
    <col min="6903" max="6905" width="0" hidden="1" customWidth="1"/>
    <col min="6906" max="6906" width="3.85546875" customWidth="1"/>
    <col min="6907" max="6907" width="9.140625" customWidth="1"/>
    <col min="6908" max="6908" width="11.42578125" customWidth="1"/>
    <col min="6909" max="6909" width="0" hidden="1" customWidth="1"/>
    <col min="6910" max="6910" width="11" customWidth="1"/>
    <col min="6911" max="6911" width="0" hidden="1" customWidth="1"/>
    <col min="6912" max="6912" width="16" customWidth="1"/>
    <col min="6913" max="6913" width="0" hidden="1" customWidth="1"/>
    <col min="7156" max="7156" width="9" customWidth="1"/>
    <col min="7157" max="7157" width="37.28515625" customWidth="1"/>
    <col min="7158" max="7158" width="3.7109375" customWidth="1"/>
    <col min="7159" max="7161" width="0" hidden="1" customWidth="1"/>
    <col min="7162" max="7162" width="3.85546875" customWidth="1"/>
    <col min="7163" max="7163" width="9.140625" customWidth="1"/>
    <col min="7164" max="7164" width="11.42578125" customWidth="1"/>
    <col min="7165" max="7165" width="0" hidden="1" customWidth="1"/>
    <col min="7166" max="7166" width="11" customWidth="1"/>
    <col min="7167" max="7167" width="0" hidden="1" customWidth="1"/>
    <col min="7168" max="7168" width="16" customWidth="1"/>
    <col min="7169" max="7169" width="0" hidden="1" customWidth="1"/>
    <col min="7412" max="7412" width="9" customWidth="1"/>
    <col min="7413" max="7413" width="37.28515625" customWidth="1"/>
    <col min="7414" max="7414" width="3.7109375" customWidth="1"/>
    <col min="7415" max="7417" width="0" hidden="1" customWidth="1"/>
    <col min="7418" max="7418" width="3.85546875" customWidth="1"/>
    <col min="7419" max="7419" width="9.140625" customWidth="1"/>
    <col min="7420" max="7420" width="11.42578125" customWidth="1"/>
    <col min="7421" max="7421" width="0" hidden="1" customWidth="1"/>
    <col min="7422" max="7422" width="11" customWidth="1"/>
    <col min="7423" max="7423" width="0" hidden="1" customWidth="1"/>
    <col min="7424" max="7424" width="16" customWidth="1"/>
    <col min="7425" max="7425" width="0" hidden="1" customWidth="1"/>
    <col min="7668" max="7668" width="9" customWidth="1"/>
    <col min="7669" max="7669" width="37.28515625" customWidth="1"/>
    <col min="7670" max="7670" width="3.7109375" customWidth="1"/>
    <col min="7671" max="7673" width="0" hidden="1" customWidth="1"/>
    <col min="7674" max="7674" width="3.85546875" customWidth="1"/>
    <col min="7675" max="7675" width="9.140625" customWidth="1"/>
    <col min="7676" max="7676" width="11.42578125" customWidth="1"/>
    <col min="7677" max="7677" width="0" hidden="1" customWidth="1"/>
    <col min="7678" max="7678" width="11" customWidth="1"/>
    <col min="7679" max="7679" width="0" hidden="1" customWidth="1"/>
    <col min="7680" max="7680" width="16" customWidth="1"/>
    <col min="7681" max="7681" width="0" hidden="1" customWidth="1"/>
    <col min="7924" max="7924" width="9" customWidth="1"/>
    <col min="7925" max="7925" width="37.28515625" customWidth="1"/>
    <col min="7926" max="7926" width="3.7109375" customWidth="1"/>
    <col min="7927" max="7929" width="0" hidden="1" customWidth="1"/>
    <col min="7930" max="7930" width="3.85546875" customWidth="1"/>
    <col min="7931" max="7931" width="9.140625" customWidth="1"/>
    <col min="7932" max="7932" width="11.42578125" customWidth="1"/>
    <col min="7933" max="7933" width="0" hidden="1" customWidth="1"/>
    <col min="7934" max="7934" width="11" customWidth="1"/>
    <col min="7935" max="7935" width="0" hidden="1" customWidth="1"/>
    <col min="7936" max="7936" width="16" customWidth="1"/>
    <col min="7937" max="7937" width="0" hidden="1" customWidth="1"/>
    <col min="8180" max="8180" width="9" customWidth="1"/>
    <col min="8181" max="8181" width="37.28515625" customWidth="1"/>
    <col min="8182" max="8182" width="3.7109375" customWidth="1"/>
    <col min="8183" max="8185" width="0" hidden="1" customWidth="1"/>
    <col min="8186" max="8186" width="3.85546875" customWidth="1"/>
    <col min="8187" max="8187" width="9.140625" customWidth="1"/>
    <col min="8188" max="8188" width="11.42578125" customWidth="1"/>
    <col min="8189" max="8189" width="0" hidden="1" customWidth="1"/>
    <col min="8190" max="8190" width="11" customWidth="1"/>
    <col min="8191" max="8191" width="0" hidden="1" customWidth="1"/>
    <col min="8192" max="8192" width="16" customWidth="1"/>
    <col min="8193" max="8193" width="0" hidden="1" customWidth="1"/>
    <col min="8436" max="8436" width="9" customWidth="1"/>
    <col min="8437" max="8437" width="37.28515625" customWidth="1"/>
    <col min="8438" max="8438" width="3.7109375" customWidth="1"/>
    <col min="8439" max="8441" width="0" hidden="1" customWidth="1"/>
    <col min="8442" max="8442" width="3.85546875" customWidth="1"/>
    <col min="8443" max="8443" width="9.140625" customWidth="1"/>
    <col min="8444" max="8444" width="11.42578125" customWidth="1"/>
    <col min="8445" max="8445" width="0" hidden="1" customWidth="1"/>
    <col min="8446" max="8446" width="11" customWidth="1"/>
    <col min="8447" max="8447" width="0" hidden="1" customWidth="1"/>
    <col min="8448" max="8448" width="16" customWidth="1"/>
    <col min="8449" max="8449" width="0" hidden="1" customWidth="1"/>
    <col min="8692" max="8692" width="9" customWidth="1"/>
    <col min="8693" max="8693" width="37.28515625" customWidth="1"/>
    <col min="8694" max="8694" width="3.7109375" customWidth="1"/>
    <col min="8695" max="8697" width="0" hidden="1" customWidth="1"/>
    <col min="8698" max="8698" width="3.85546875" customWidth="1"/>
    <col min="8699" max="8699" width="9.140625" customWidth="1"/>
    <col min="8700" max="8700" width="11.42578125" customWidth="1"/>
    <col min="8701" max="8701" width="0" hidden="1" customWidth="1"/>
    <col min="8702" max="8702" width="11" customWidth="1"/>
    <col min="8703" max="8703" width="0" hidden="1" customWidth="1"/>
    <col min="8704" max="8704" width="16" customWidth="1"/>
    <col min="8705" max="8705" width="0" hidden="1" customWidth="1"/>
    <col min="8948" max="8948" width="9" customWidth="1"/>
    <col min="8949" max="8949" width="37.28515625" customWidth="1"/>
    <col min="8950" max="8950" width="3.7109375" customWidth="1"/>
    <col min="8951" max="8953" width="0" hidden="1" customWidth="1"/>
    <col min="8954" max="8954" width="3.85546875" customWidth="1"/>
    <col min="8955" max="8955" width="9.140625" customWidth="1"/>
    <col min="8956" max="8956" width="11.42578125" customWidth="1"/>
    <col min="8957" max="8957" width="0" hidden="1" customWidth="1"/>
    <col min="8958" max="8958" width="11" customWidth="1"/>
    <col min="8959" max="8959" width="0" hidden="1" customWidth="1"/>
    <col min="8960" max="8960" width="16" customWidth="1"/>
    <col min="8961" max="8961" width="0" hidden="1" customWidth="1"/>
    <col min="9204" max="9204" width="9" customWidth="1"/>
    <col min="9205" max="9205" width="37.28515625" customWidth="1"/>
    <col min="9206" max="9206" width="3.7109375" customWidth="1"/>
    <col min="9207" max="9209" width="0" hidden="1" customWidth="1"/>
    <col min="9210" max="9210" width="3.85546875" customWidth="1"/>
    <col min="9211" max="9211" width="9.140625" customWidth="1"/>
    <col min="9212" max="9212" width="11.42578125" customWidth="1"/>
    <col min="9213" max="9213" width="0" hidden="1" customWidth="1"/>
    <col min="9214" max="9214" width="11" customWidth="1"/>
    <col min="9215" max="9215" width="0" hidden="1" customWidth="1"/>
    <col min="9216" max="9216" width="16" customWidth="1"/>
    <col min="9217" max="9217" width="0" hidden="1" customWidth="1"/>
    <col min="9460" max="9460" width="9" customWidth="1"/>
    <col min="9461" max="9461" width="37.28515625" customWidth="1"/>
    <col min="9462" max="9462" width="3.7109375" customWidth="1"/>
    <col min="9463" max="9465" width="0" hidden="1" customWidth="1"/>
    <col min="9466" max="9466" width="3.85546875" customWidth="1"/>
    <col min="9467" max="9467" width="9.140625" customWidth="1"/>
    <col min="9468" max="9468" width="11.42578125" customWidth="1"/>
    <col min="9469" max="9469" width="0" hidden="1" customWidth="1"/>
    <col min="9470" max="9470" width="11" customWidth="1"/>
    <col min="9471" max="9471" width="0" hidden="1" customWidth="1"/>
    <col min="9472" max="9472" width="16" customWidth="1"/>
    <col min="9473" max="9473" width="0" hidden="1" customWidth="1"/>
    <col min="9716" max="9716" width="9" customWidth="1"/>
    <col min="9717" max="9717" width="37.28515625" customWidth="1"/>
    <col min="9718" max="9718" width="3.7109375" customWidth="1"/>
    <col min="9719" max="9721" width="0" hidden="1" customWidth="1"/>
    <col min="9722" max="9722" width="3.85546875" customWidth="1"/>
    <col min="9723" max="9723" width="9.140625" customWidth="1"/>
    <col min="9724" max="9724" width="11.42578125" customWidth="1"/>
    <col min="9725" max="9725" width="0" hidden="1" customWidth="1"/>
    <col min="9726" max="9726" width="11" customWidth="1"/>
    <col min="9727" max="9727" width="0" hidden="1" customWidth="1"/>
    <col min="9728" max="9728" width="16" customWidth="1"/>
    <col min="9729" max="9729" width="0" hidden="1" customWidth="1"/>
    <col min="9972" max="9972" width="9" customWidth="1"/>
    <col min="9973" max="9973" width="37.28515625" customWidth="1"/>
    <col min="9974" max="9974" width="3.7109375" customWidth="1"/>
    <col min="9975" max="9977" width="0" hidden="1" customWidth="1"/>
    <col min="9978" max="9978" width="3.85546875" customWidth="1"/>
    <col min="9979" max="9979" width="9.140625" customWidth="1"/>
    <col min="9980" max="9980" width="11.42578125" customWidth="1"/>
    <col min="9981" max="9981" width="0" hidden="1" customWidth="1"/>
    <col min="9982" max="9982" width="11" customWidth="1"/>
    <col min="9983" max="9983" width="0" hidden="1" customWidth="1"/>
    <col min="9984" max="9984" width="16" customWidth="1"/>
    <col min="9985" max="9985" width="0" hidden="1" customWidth="1"/>
    <col min="10228" max="10228" width="9" customWidth="1"/>
    <col min="10229" max="10229" width="37.28515625" customWidth="1"/>
    <col min="10230" max="10230" width="3.7109375" customWidth="1"/>
    <col min="10231" max="10233" width="0" hidden="1" customWidth="1"/>
    <col min="10234" max="10234" width="3.85546875" customWidth="1"/>
    <col min="10235" max="10235" width="9.140625" customWidth="1"/>
    <col min="10236" max="10236" width="11.42578125" customWidth="1"/>
    <col min="10237" max="10237" width="0" hidden="1" customWidth="1"/>
    <col min="10238" max="10238" width="11" customWidth="1"/>
    <col min="10239" max="10239" width="0" hidden="1" customWidth="1"/>
    <col min="10240" max="10240" width="16" customWidth="1"/>
    <col min="10241" max="10241" width="0" hidden="1" customWidth="1"/>
    <col min="10484" max="10484" width="9" customWidth="1"/>
    <col min="10485" max="10485" width="37.28515625" customWidth="1"/>
    <col min="10486" max="10486" width="3.7109375" customWidth="1"/>
    <col min="10487" max="10489" width="0" hidden="1" customWidth="1"/>
    <col min="10490" max="10490" width="3.85546875" customWidth="1"/>
    <col min="10491" max="10491" width="9.140625" customWidth="1"/>
    <col min="10492" max="10492" width="11.42578125" customWidth="1"/>
    <col min="10493" max="10493" width="0" hidden="1" customWidth="1"/>
    <col min="10494" max="10494" width="11" customWidth="1"/>
    <col min="10495" max="10495" width="0" hidden="1" customWidth="1"/>
    <col min="10496" max="10496" width="16" customWidth="1"/>
    <col min="10497" max="10497" width="0" hidden="1" customWidth="1"/>
    <col min="10740" max="10740" width="9" customWidth="1"/>
    <col min="10741" max="10741" width="37.28515625" customWidth="1"/>
    <col min="10742" max="10742" width="3.7109375" customWidth="1"/>
    <col min="10743" max="10745" width="0" hidden="1" customWidth="1"/>
    <col min="10746" max="10746" width="3.85546875" customWidth="1"/>
    <col min="10747" max="10747" width="9.140625" customWidth="1"/>
    <col min="10748" max="10748" width="11.42578125" customWidth="1"/>
    <col min="10749" max="10749" width="0" hidden="1" customWidth="1"/>
    <col min="10750" max="10750" width="11" customWidth="1"/>
    <col min="10751" max="10751" width="0" hidden="1" customWidth="1"/>
    <col min="10752" max="10752" width="16" customWidth="1"/>
    <col min="10753" max="10753" width="0" hidden="1" customWidth="1"/>
    <col min="10996" max="10996" width="9" customWidth="1"/>
    <col min="10997" max="10997" width="37.28515625" customWidth="1"/>
    <col min="10998" max="10998" width="3.7109375" customWidth="1"/>
    <col min="10999" max="11001" width="0" hidden="1" customWidth="1"/>
    <col min="11002" max="11002" width="3.85546875" customWidth="1"/>
    <col min="11003" max="11003" width="9.140625" customWidth="1"/>
    <col min="11004" max="11004" width="11.42578125" customWidth="1"/>
    <col min="11005" max="11005" width="0" hidden="1" customWidth="1"/>
    <col min="11006" max="11006" width="11" customWidth="1"/>
    <col min="11007" max="11007" width="0" hidden="1" customWidth="1"/>
    <col min="11008" max="11008" width="16" customWidth="1"/>
    <col min="11009" max="11009" width="0" hidden="1" customWidth="1"/>
    <col min="11252" max="11252" width="9" customWidth="1"/>
    <col min="11253" max="11253" width="37.28515625" customWidth="1"/>
    <col min="11254" max="11254" width="3.7109375" customWidth="1"/>
    <col min="11255" max="11257" width="0" hidden="1" customWidth="1"/>
    <col min="11258" max="11258" width="3.85546875" customWidth="1"/>
    <col min="11259" max="11259" width="9.140625" customWidth="1"/>
    <col min="11260" max="11260" width="11.42578125" customWidth="1"/>
    <col min="11261" max="11261" width="0" hidden="1" customWidth="1"/>
    <col min="11262" max="11262" width="11" customWidth="1"/>
    <col min="11263" max="11263" width="0" hidden="1" customWidth="1"/>
    <col min="11264" max="11264" width="16" customWidth="1"/>
    <col min="11265" max="11265" width="0" hidden="1" customWidth="1"/>
    <col min="11508" max="11508" width="9" customWidth="1"/>
    <col min="11509" max="11509" width="37.28515625" customWidth="1"/>
    <col min="11510" max="11510" width="3.7109375" customWidth="1"/>
    <col min="11511" max="11513" width="0" hidden="1" customWidth="1"/>
    <col min="11514" max="11514" width="3.85546875" customWidth="1"/>
    <col min="11515" max="11515" width="9.140625" customWidth="1"/>
    <col min="11516" max="11516" width="11.42578125" customWidth="1"/>
    <col min="11517" max="11517" width="0" hidden="1" customWidth="1"/>
    <col min="11518" max="11518" width="11" customWidth="1"/>
    <col min="11519" max="11519" width="0" hidden="1" customWidth="1"/>
    <col min="11520" max="11520" width="16" customWidth="1"/>
    <col min="11521" max="11521" width="0" hidden="1" customWidth="1"/>
    <col min="11764" max="11764" width="9" customWidth="1"/>
    <col min="11765" max="11765" width="37.28515625" customWidth="1"/>
    <col min="11766" max="11766" width="3.7109375" customWidth="1"/>
    <col min="11767" max="11769" width="0" hidden="1" customWidth="1"/>
    <col min="11770" max="11770" width="3.85546875" customWidth="1"/>
    <col min="11771" max="11771" width="9.140625" customWidth="1"/>
    <col min="11772" max="11772" width="11.42578125" customWidth="1"/>
    <col min="11773" max="11773" width="0" hidden="1" customWidth="1"/>
    <col min="11774" max="11774" width="11" customWidth="1"/>
    <col min="11775" max="11775" width="0" hidden="1" customWidth="1"/>
    <col min="11776" max="11776" width="16" customWidth="1"/>
    <col min="11777" max="11777" width="0" hidden="1" customWidth="1"/>
    <col min="12020" max="12020" width="9" customWidth="1"/>
    <col min="12021" max="12021" width="37.28515625" customWidth="1"/>
    <col min="12022" max="12022" width="3.7109375" customWidth="1"/>
    <col min="12023" max="12025" width="0" hidden="1" customWidth="1"/>
    <col min="12026" max="12026" width="3.85546875" customWidth="1"/>
    <col min="12027" max="12027" width="9.140625" customWidth="1"/>
    <col min="12028" max="12028" width="11.42578125" customWidth="1"/>
    <col min="12029" max="12029" width="0" hidden="1" customWidth="1"/>
    <col min="12030" max="12030" width="11" customWidth="1"/>
    <col min="12031" max="12031" width="0" hidden="1" customWidth="1"/>
    <col min="12032" max="12032" width="16" customWidth="1"/>
    <col min="12033" max="12033" width="0" hidden="1" customWidth="1"/>
    <col min="12276" max="12276" width="9" customWidth="1"/>
    <col min="12277" max="12277" width="37.28515625" customWidth="1"/>
    <col min="12278" max="12278" width="3.7109375" customWidth="1"/>
    <col min="12279" max="12281" width="0" hidden="1" customWidth="1"/>
    <col min="12282" max="12282" width="3.85546875" customWidth="1"/>
    <col min="12283" max="12283" width="9.140625" customWidth="1"/>
    <col min="12284" max="12284" width="11.42578125" customWidth="1"/>
    <col min="12285" max="12285" width="0" hidden="1" customWidth="1"/>
    <col min="12286" max="12286" width="11" customWidth="1"/>
    <col min="12287" max="12287" width="0" hidden="1" customWidth="1"/>
    <col min="12288" max="12288" width="16" customWidth="1"/>
    <col min="12289" max="12289" width="0" hidden="1" customWidth="1"/>
    <col min="12532" max="12532" width="9" customWidth="1"/>
    <col min="12533" max="12533" width="37.28515625" customWidth="1"/>
    <col min="12534" max="12534" width="3.7109375" customWidth="1"/>
    <col min="12535" max="12537" width="0" hidden="1" customWidth="1"/>
    <col min="12538" max="12538" width="3.85546875" customWidth="1"/>
    <col min="12539" max="12539" width="9.140625" customWidth="1"/>
    <col min="12540" max="12540" width="11.42578125" customWidth="1"/>
    <col min="12541" max="12541" width="0" hidden="1" customWidth="1"/>
    <col min="12542" max="12542" width="11" customWidth="1"/>
    <col min="12543" max="12543" width="0" hidden="1" customWidth="1"/>
    <col min="12544" max="12544" width="16" customWidth="1"/>
    <col min="12545" max="12545" width="0" hidden="1" customWidth="1"/>
    <col min="12788" max="12788" width="9" customWidth="1"/>
    <col min="12789" max="12789" width="37.28515625" customWidth="1"/>
    <col min="12790" max="12790" width="3.7109375" customWidth="1"/>
    <col min="12791" max="12793" width="0" hidden="1" customWidth="1"/>
    <col min="12794" max="12794" width="3.85546875" customWidth="1"/>
    <col min="12795" max="12795" width="9.140625" customWidth="1"/>
    <col min="12796" max="12796" width="11.42578125" customWidth="1"/>
    <col min="12797" max="12797" width="0" hidden="1" customWidth="1"/>
    <col min="12798" max="12798" width="11" customWidth="1"/>
    <col min="12799" max="12799" width="0" hidden="1" customWidth="1"/>
    <col min="12800" max="12800" width="16" customWidth="1"/>
    <col min="12801" max="12801" width="0" hidden="1" customWidth="1"/>
    <col min="13044" max="13044" width="9" customWidth="1"/>
    <col min="13045" max="13045" width="37.28515625" customWidth="1"/>
    <col min="13046" max="13046" width="3.7109375" customWidth="1"/>
    <col min="13047" max="13049" width="0" hidden="1" customWidth="1"/>
    <col min="13050" max="13050" width="3.85546875" customWidth="1"/>
    <col min="13051" max="13051" width="9.140625" customWidth="1"/>
    <col min="13052" max="13052" width="11.42578125" customWidth="1"/>
    <col min="13053" max="13053" width="0" hidden="1" customWidth="1"/>
    <col min="13054" max="13054" width="11" customWidth="1"/>
    <col min="13055" max="13055" width="0" hidden="1" customWidth="1"/>
    <col min="13056" max="13056" width="16" customWidth="1"/>
    <col min="13057" max="13057" width="0" hidden="1" customWidth="1"/>
    <col min="13300" max="13300" width="9" customWidth="1"/>
    <col min="13301" max="13301" width="37.28515625" customWidth="1"/>
    <col min="13302" max="13302" width="3.7109375" customWidth="1"/>
    <col min="13303" max="13305" width="0" hidden="1" customWidth="1"/>
    <col min="13306" max="13306" width="3.85546875" customWidth="1"/>
    <col min="13307" max="13307" width="9.140625" customWidth="1"/>
    <col min="13308" max="13308" width="11.42578125" customWidth="1"/>
    <col min="13309" max="13309" width="0" hidden="1" customWidth="1"/>
    <col min="13310" max="13310" width="11" customWidth="1"/>
    <col min="13311" max="13311" width="0" hidden="1" customWidth="1"/>
    <col min="13312" max="13312" width="16" customWidth="1"/>
    <col min="13313" max="13313" width="0" hidden="1" customWidth="1"/>
    <col min="13556" max="13556" width="9" customWidth="1"/>
    <col min="13557" max="13557" width="37.28515625" customWidth="1"/>
    <col min="13558" max="13558" width="3.7109375" customWidth="1"/>
    <col min="13559" max="13561" width="0" hidden="1" customWidth="1"/>
    <col min="13562" max="13562" width="3.85546875" customWidth="1"/>
    <col min="13563" max="13563" width="9.140625" customWidth="1"/>
    <col min="13564" max="13564" width="11.42578125" customWidth="1"/>
    <col min="13565" max="13565" width="0" hidden="1" customWidth="1"/>
    <col min="13566" max="13566" width="11" customWidth="1"/>
    <col min="13567" max="13567" width="0" hidden="1" customWidth="1"/>
    <col min="13568" max="13568" width="16" customWidth="1"/>
    <col min="13569" max="13569" width="0" hidden="1" customWidth="1"/>
    <col min="13812" max="13812" width="9" customWidth="1"/>
    <col min="13813" max="13813" width="37.28515625" customWidth="1"/>
    <col min="13814" max="13814" width="3.7109375" customWidth="1"/>
    <col min="13815" max="13817" width="0" hidden="1" customWidth="1"/>
    <col min="13818" max="13818" width="3.85546875" customWidth="1"/>
    <col min="13819" max="13819" width="9.140625" customWidth="1"/>
    <col min="13820" max="13820" width="11.42578125" customWidth="1"/>
    <col min="13821" max="13821" width="0" hidden="1" customWidth="1"/>
    <col min="13822" max="13822" width="11" customWidth="1"/>
    <col min="13823" max="13823" width="0" hidden="1" customWidth="1"/>
    <col min="13824" max="13824" width="16" customWidth="1"/>
    <col min="13825" max="13825" width="0" hidden="1" customWidth="1"/>
    <col min="14068" max="14068" width="9" customWidth="1"/>
    <col min="14069" max="14069" width="37.28515625" customWidth="1"/>
    <col min="14070" max="14070" width="3.7109375" customWidth="1"/>
    <col min="14071" max="14073" width="0" hidden="1" customWidth="1"/>
    <col min="14074" max="14074" width="3.85546875" customWidth="1"/>
    <col min="14075" max="14075" width="9.140625" customWidth="1"/>
    <col min="14076" max="14076" width="11.42578125" customWidth="1"/>
    <col min="14077" max="14077" width="0" hidden="1" customWidth="1"/>
    <col min="14078" max="14078" width="11" customWidth="1"/>
    <col min="14079" max="14079" width="0" hidden="1" customWidth="1"/>
    <col min="14080" max="14080" width="16" customWidth="1"/>
    <col min="14081" max="14081" width="0" hidden="1" customWidth="1"/>
    <col min="14324" max="14324" width="9" customWidth="1"/>
    <col min="14325" max="14325" width="37.28515625" customWidth="1"/>
    <col min="14326" max="14326" width="3.7109375" customWidth="1"/>
    <col min="14327" max="14329" width="0" hidden="1" customWidth="1"/>
    <col min="14330" max="14330" width="3.85546875" customWidth="1"/>
    <col min="14331" max="14331" width="9.140625" customWidth="1"/>
    <col min="14332" max="14332" width="11.42578125" customWidth="1"/>
    <col min="14333" max="14333" width="0" hidden="1" customWidth="1"/>
    <col min="14334" max="14334" width="11" customWidth="1"/>
    <col min="14335" max="14335" width="0" hidden="1" customWidth="1"/>
    <col min="14336" max="14336" width="16" customWidth="1"/>
    <col min="14337" max="14337" width="0" hidden="1" customWidth="1"/>
    <col min="14580" max="14580" width="9" customWidth="1"/>
    <col min="14581" max="14581" width="37.28515625" customWidth="1"/>
    <col min="14582" max="14582" width="3.7109375" customWidth="1"/>
    <col min="14583" max="14585" width="0" hidden="1" customWidth="1"/>
    <col min="14586" max="14586" width="3.85546875" customWidth="1"/>
    <col min="14587" max="14587" width="9.140625" customWidth="1"/>
    <col min="14588" max="14588" width="11.42578125" customWidth="1"/>
    <col min="14589" max="14589" width="0" hidden="1" customWidth="1"/>
    <col min="14590" max="14590" width="11" customWidth="1"/>
    <col min="14591" max="14591" width="0" hidden="1" customWidth="1"/>
    <col min="14592" max="14592" width="16" customWidth="1"/>
    <col min="14593" max="14593" width="0" hidden="1" customWidth="1"/>
    <col min="14836" max="14836" width="9" customWidth="1"/>
    <col min="14837" max="14837" width="37.28515625" customWidth="1"/>
    <col min="14838" max="14838" width="3.7109375" customWidth="1"/>
    <col min="14839" max="14841" width="0" hidden="1" customWidth="1"/>
    <col min="14842" max="14842" width="3.85546875" customWidth="1"/>
    <col min="14843" max="14843" width="9.140625" customWidth="1"/>
    <col min="14844" max="14844" width="11.42578125" customWidth="1"/>
    <col min="14845" max="14845" width="0" hidden="1" customWidth="1"/>
    <col min="14846" max="14846" width="11" customWidth="1"/>
    <col min="14847" max="14847" width="0" hidden="1" customWidth="1"/>
    <col min="14848" max="14848" width="16" customWidth="1"/>
    <col min="14849" max="14849" width="0" hidden="1" customWidth="1"/>
    <col min="15092" max="15092" width="9" customWidth="1"/>
    <col min="15093" max="15093" width="37.28515625" customWidth="1"/>
    <col min="15094" max="15094" width="3.7109375" customWidth="1"/>
    <col min="15095" max="15097" width="0" hidden="1" customWidth="1"/>
    <col min="15098" max="15098" width="3.85546875" customWidth="1"/>
    <col min="15099" max="15099" width="9.140625" customWidth="1"/>
    <col min="15100" max="15100" width="11.42578125" customWidth="1"/>
    <col min="15101" max="15101" width="0" hidden="1" customWidth="1"/>
    <col min="15102" max="15102" width="11" customWidth="1"/>
    <col min="15103" max="15103" width="0" hidden="1" customWidth="1"/>
    <col min="15104" max="15104" width="16" customWidth="1"/>
    <col min="15105" max="15105" width="0" hidden="1" customWidth="1"/>
    <col min="15348" max="15348" width="9" customWidth="1"/>
    <col min="15349" max="15349" width="37.28515625" customWidth="1"/>
    <col min="15350" max="15350" width="3.7109375" customWidth="1"/>
    <col min="15351" max="15353" width="0" hidden="1" customWidth="1"/>
    <col min="15354" max="15354" width="3.85546875" customWidth="1"/>
    <col min="15355" max="15355" width="9.140625" customWidth="1"/>
    <col min="15356" max="15356" width="11.42578125" customWidth="1"/>
    <col min="15357" max="15357" width="0" hidden="1" customWidth="1"/>
    <col min="15358" max="15358" width="11" customWidth="1"/>
    <col min="15359" max="15359" width="0" hidden="1" customWidth="1"/>
    <col min="15360" max="15360" width="16" customWidth="1"/>
    <col min="15361" max="15361" width="0" hidden="1" customWidth="1"/>
    <col min="15604" max="15604" width="9" customWidth="1"/>
    <col min="15605" max="15605" width="37.28515625" customWidth="1"/>
    <col min="15606" max="15606" width="3.7109375" customWidth="1"/>
    <col min="15607" max="15609" width="0" hidden="1" customWidth="1"/>
    <col min="15610" max="15610" width="3.85546875" customWidth="1"/>
    <col min="15611" max="15611" width="9.140625" customWidth="1"/>
    <col min="15612" max="15612" width="11.42578125" customWidth="1"/>
    <col min="15613" max="15613" width="0" hidden="1" customWidth="1"/>
    <col min="15614" max="15614" width="11" customWidth="1"/>
    <col min="15615" max="15615" width="0" hidden="1" customWidth="1"/>
    <col min="15616" max="15616" width="16" customWidth="1"/>
    <col min="15617" max="15617" width="0" hidden="1" customWidth="1"/>
    <col min="15860" max="15860" width="9" customWidth="1"/>
    <col min="15861" max="15861" width="37.28515625" customWidth="1"/>
    <col min="15862" max="15862" width="3.7109375" customWidth="1"/>
    <col min="15863" max="15865" width="0" hidden="1" customWidth="1"/>
    <col min="15866" max="15866" width="3.85546875" customWidth="1"/>
    <col min="15867" max="15867" width="9.140625" customWidth="1"/>
    <col min="15868" max="15868" width="11.42578125" customWidth="1"/>
    <col min="15869" max="15869" width="0" hidden="1" customWidth="1"/>
    <col min="15870" max="15870" width="11" customWidth="1"/>
    <col min="15871" max="15871" width="0" hidden="1" customWidth="1"/>
    <col min="15872" max="15872" width="16" customWidth="1"/>
    <col min="15873" max="15873" width="0" hidden="1" customWidth="1"/>
    <col min="16116" max="16116" width="9" customWidth="1"/>
    <col min="16117" max="16117" width="37.28515625" customWidth="1"/>
    <col min="16118" max="16118" width="3.7109375" customWidth="1"/>
    <col min="16119" max="16121" width="0" hidden="1" customWidth="1"/>
    <col min="16122" max="16122" width="3.85546875" customWidth="1"/>
    <col min="16123" max="16123" width="9.140625" customWidth="1"/>
    <col min="16124" max="16124" width="11.42578125" customWidth="1"/>
    <col min="16125" max="16125" width="0" hidden="1" customWidth="1"/>
    <col min="16126" max="16126" width="11" customWidth="1"/>
    <col min="16127" max="16127" width="0" hidden="1" customWidth="1"/>
    <col min="16128" max="16128" width="16" customWidth="1"/>
    <col min="16129" max="16129" width="0" hidden="1" customWidth="1"/>
  </cols>
  <sheetData>
    <row r="1" spans="1:7" x14ac:dyDescent="0.25">
      <c r="A1" s="13" t="s">
        <v>103</v>
      </c>
      <c r="B1" s="13"/>
      <c r="D1" s="13"/>
      <c r="E1" s="13"/>
    </row>
    <row r="2" spans="1:7" x14ac:dyDescent="0.25">
      <c r="A2" s="14"/>
      <c r="B2" s="14"/>
      <c r="D2" s="14"/>
      <c r="E2" s="14"/>
    </row>
    <row r="3" spans="1:7" x14ac:dyDescent="0.25">
      <c r="A3" s="14"/>
      <c r="B3" s="14"/>
      <c r="D3" s="14"/>
      <c r="E3" s="14"/>
    </row>
    <row r="4" spans="1:7" x14ac:dyDescent="0.25">
      <c r="A4" s="105"/>
      <c r="B4" s="105"/>
      <c r="C4" s="106"/>
      <c r="D4" s="14"/>
      <c r="E4" s="14"/>
    </row>
    <row r="5" spans="1:7" x14ac:dyDescent="0.25">
      <c r="A5" s="107" t="s">
        <v>104</v>
      </c>
      <c r="B5" s="107" t="s">
        <v>104</v>
      </c>
      <c r="C5" s="108" t="s">
        <v>26</v>
      </c>
      <c r="D5" s="109"/>
      <c r="E5" s="110" t="s">
        <v>26</v>
      </c>
      <c r="F5" s="111" t="s">
        <v>25</v>
      </c>
      <c r="G5" s="111" t="s">
        <v>27</v>
      </c>
    </row>
    <row r="6" spans="1:7" x14ac:dyDescent="0.25">
      <c r="A6" s="107" t="s">
        <v>105</v>
      </c>
      <c r="B6" s="107" t="s">
        <v>29</v>
      </c>
      <c r="C6" s="112" t="s">
        <v>30</v>
      </c>
      <c r="D6" s="113" t="s">
        <v>28</v>
      </c>
      <c r="E6" s="113"/>
      <c r="F6" s="111" t="s">
        <v>72</v>
      </c>
      <c r="G6" s="111"/>
    </row>
    <row r="7" spans="1:7" x14ac:dyDescent="0.25">
      <c r="A7" s="114">
        <v>388</v>
      </c>
      <c r="B7" s="114">
        <v>582</v>
      </c>
      <c r="C7" s="115">
        <v>234</v>
      </c>
      <c r="D7" s="116" t="s">
        <v>31</v>
      </c>
      <c r="E7" s="117">
        <f>SUM('Payments 2016.17'!G181)</f>
        <v>500</v>
      </c>
      <c r="F7" s="117">
        <v>620</v>
      </c>
      <c r="G7" s="118" t="s">
        <v>138</v>
      </c>
    </row>
    <row r="8" spans="1:7" x14ac:dyDescent="0.25">
      <c r="A8" s="114"/>
      <c r="B8" s="114"/>
      <c r="C8" s="115"/>
      <c r="D8" s="116" t="s">
        <v>106</v>
      </c>
      <c r="E8" s="117">
        <f>SUM('Payments 2016.17'!H181)</f>
        <v>2610.2500000000005</v>
      </c>
      <c r="F8" s="117">
        <v>2300</v>
      </c>
      <c r="G8" s="118"/>
    </row>
    <row r="9" spans="1:7" x14ac:dyDescent="0.25">
      <c r="A9" s="114">
        <v>1560</v>
      </c>
      <c r="B9" s="114">
        <v>1569</v>
      </c>
      <c r="C9" s="115">
        <v>1608.36</v>
      </c>
      <c r="D9" s="116" t="s">
        <v>107</v>
      </c>
      <c r="E9" s="117">
        <f>SUM('Payments 2016.17'!I181)</f>
        <v>1560</v>
      </c>
      <c r="F9" s="117">
        <f>130*12</f>
        <v>1560</v>
      </c>
      <c r="G9" s="118"/>
    </row>
    <row r="10" spans="1:7" x14ac:dyDescent="0.25">
      <c r="A10" s="114">
        <v>1500</v>
      </c>
      <c r="B10" s="114">
        <v>1956</v>
      </c>
      <c r="C10" s="115">
        <v>1485</v>
      </c>
      <c r="D10" s="116" t="s">
        <v>108</v>
      </c>
      <c r="E10" s="117">
        <f>SUM('Payments 2016.17'!K181)</f>
        <v>2091</v>
      </c>
      <c r="F10" s="117">
        <v>1390</v>
      </c>
      <c r="G10" s="118" t="s">
        <v>152</v>
      </c>
    </row>
    <row r="11" spans="1:7" x14ac:dyDescent="0.25">
      <c r="A11" s="114">
        <v>3700</v>
      </c>
      <c r="B11" s="114">
        <v>2959</v>
      </c>
      <c r="C11" s="115">
        <v>2741.7200000000003</v>
      </c>
      <c r="D11" s="116" t="s">
        <v>109</v>
      </c>
      <c r="E11" s="117">
        <f>SUM('Payments 2016.17'!L181,'Payments 2016.17'!N181)</f>
        <v>6373.9300000000012</v>
      </c>
      <c r="F11" s="117">
        <v>6300</v>
      </c>
      <c r="G11" s="118" t="s">
        <v>171</v>
      </c>
    </row>
    <row r="12" spans="1:7" x14ac:dyDescent="0.25">
      <c r="A12" s="114"/>
      <c r="B12" s="114">
        <v>250</v>
      </c>
      <c r="C12" s="115">
        <v>282.79999999999995</v>
      </c>
      <c r="D12" s="119" t="s">
        <v>110</v>
      </c>
      <c r="E12" s="117">
        <f>SUM('Payments 2016.17'!M181)</f>
        <v>1032.55</v>
      </c>
      <c r="F12" s="117">
        <v>1000</v>
      </c>
      <c r="G12" s="118"/>
    </row>
    <row r="13" spans="1:7" x14ac:dyDescent="0.25">
      <c r="A13" s="114">
        <v>100</v>
      </c>
      <c r="B13" s="114">
        <v>105</v>
      </c>
      <c r="C13" s="115">
        <v>50</v>
      </c>
      <c r="D13" s="116" t="s">
        <v>111</v>
      </c>
      <c r="E13" s="117">
        <f>SUM('Payments 2016.17'!O181)</f>
        <v>550</v>
      </c>
      <c r="F13" s="117">
        <v>650</v>
      </c>
      <c r="G13" s="118" t="s">
        <v>153</v>
      </c>
    </row>
    <row r="14" spans="1:7" x14ac:dyDescent="0.25">
      <c r="A14" s="114">
        <v>951</v>
      </c>
      <c r="B14" s="114">
        <v>730</v>
      </c>
      <c r="C14" s="115">
        <v>724.62</v>
      </c>
      <c r="D14" s="116" t="s">
        <v>155</v>
      </c>
      <c r="E14" s="117">
        <f>SUM('Payments 2016.17'!P181)</f>
        <v>1040.7</v>
      </c>
      <c r="F14" s="117">
        <v>990</v>
      </c>
      <c r="G14" s="118" t="s">
        <v>156</v>
      </c>
    </row>
    <row r="15" spans="1:7" x14ac:dyDescent="0.25">
      <c r="A15" s="114">
        <v>1456</v>
      </c>
      <c r="B15" s="114">
        <v>1437</v>
      </c>
      <c r="C15" s="115">
        <v>1560</v>
      </c>
      <c r="D15" s="116" t="s">
        <v>112</v>
      </c>
      <c r="E15" s="117">
        <f>SUM('Payments 2016.17'!J181)</f>
        <v>1773.2000000000003</v>
      </c>
      <c r="F15" s="117">
        <v>1560</v>
      </c>
      <c r="G15" s="118" t="s">
        <v>113</v>
      </c>
    </row>
    <row r="16" spans="1:7" x14ac:dyDescent="0.25">
      <c r="A16" s="114">
        <v>150</v>
      </c>
      <c r="B16" s="114">
        <v>52</v>
      </c>
      <c r="C16" s="115">
        <v>85</v>
      </c>
      <c r="D16" s="116" t="s">
        <v>32</v>
      </c>
      <c r="E16" s="117">
        <f>SUM('Payments 2016.17'!R181)</f>
        <v>265.8</v>
      </c>
      <c r="F16" s="117">
        <v>200</v>
      </c>
      <c r="G16" s="118"/>
    </row>
    <row r="17" spans="1:7" x14ac:dyDescent="0.25">
      <c r="A17" s="114">
        <v>800</v>
      </c>
      <c r="B17" s="114">
        <v>7900</v>
      </c>
      <c r="C17" s="115">
        <v>703</v>
      </c>
      <c r="D17" s="116" t="s">
        <v>114</v>
      </c>
      <c r="E17" s="117">
        <f>SUM('Payments 2016.17'!S181)</f>
        <v>521.5</v>
      </c>
      <c r="F17" s="117">
        <v>1000</v>
      </c>
      <c r="G17" s="118"/>
    </row>
    <row r="18" spans="1:7" x14ac:dyDescent="0.25">
      <c r="A18" s="114">
        <v>350</v>
      </c>
      <c r="B18" s="114">
        <v>415</v>
      </c>
      <c r="C18" s="115">
        <v>265.91999999999996</v>
      </c>
      <c r="D18" s="116" t="s">
        <v>7</v>
      </c>
      <c r="E18" s="117">
        <f>SUM('Payments 2016.17'!Q181)</f>
        <v>270.46000000000004</v>
      </c>
      <c r="F18" s="117">
        <v>200</v>
      </c>
      <c r="G18" s="118"/>
    </row>
    <row r="19" spans="1:7" x14ac:dyDescent="0.25">
      <c r="A19" s="114"/>
      <c r="B19" s="114"/>
      <c r="C19" s="115"/>
      <c r="D19" s="116" t="s">
        <v>115</v>
      </c>
      <c r="E19" s="117">
        <f>SUM('Payments 2016.17'!T181)</f>
        <v>172.42</v>
      </c>
      <c r="F19" s="117">
        <v>100</v>
      </c>
      <c r="G19" s="118"/>
    </row>
    <row r="20" spans="1:7" x14ac:dyDescent="0.25">
      <c r="A20" s="114">
        <v>0</v>
      </c>
      <c r="B20" s="114">
        <v>0</v>
      </c>
      <c r="C20" s="115">
        <v>2000</v>
      </c>
      <c r="D20" s="136" t="s">
        <v>159</v>
      </c>
      <c r="E20" s="137"/>
      <c r="F20" s="137">
        <v>2000</v>
      </c>
      <c r="G20" s="121"/>
    </row>
    <row r="21" spans="1:7" x14ac:dyDescent="0.25">
      <c r="A21" s="114"/>
      <c r="B21" s="114"/>
      <c r="C21" s="115"/>
      <c r="D21" s="136" t="s">
        <v>116</v>
      </c>
      <c r="E21" s="137">
        <f>SUM('Payments 2016.17'!U181)</f>
        <v>943.51</v>
      </c>
      <c r="F21" s="137">
        <v>1000</v>
      </c>
      <c r="G21" s="121" t="s">
        <v>117</v>
      </c>
    </row>
    <row r="22" spans="1:7" x14ac:dyDescent="0.25">
      <c r="A22" s="122">
        <f>SUM(A7:A18)</f>
        <v>10955</v>
      </c>
      <c r="B22" s="122">
        <v>20878</v>
      </c>
      <c r="C22" s="123">
        <v>13426.410000000002</v>
      </c>
      <c r="D22" s="113" t="s">
        <v>135</v>
      </c>
      <c r="E22" s="124">
        <f>SUM(E7:E21)</f>
        <v>19705.319999999996</v>
      </c>
      <c r="F22" s="124">
        <f>SUM(F7:F21)</f>
        <v>20870</v>
      </c>
      <c r="G22" s="125"/>
    </row>
    <row r="23" spans="1:7" x14ac:dyDescent="0.25">
      <c r="A23" s="122"/>
      <c r="B23" s="122"/>
      <c r="C23" s="123"/>
      <c r="D23" s="134" t="s">
        <v>136</v>
      </c>
      <c r="E23" s="135">
        <f>SUM('Payments 2016.17'!V181)</f>
        <v>1448.17</v>
      </c>
      <c r="F23" s="126"/>
      <c r="G23" s="125"/>
    </row>
    <row r="24" spans="1:7" x14ac:dyDescent="0.25">
      <c r="A24" s="114"/>
      <c r="B24" s="114"/>
      <c r="C24" s="115"/>
      <c r="D24" s="113" t="s">
        <v>33</v>
      </c>
      <c r="E24" s="117"/>
      <c r="F24" s="126"/>
      <c r="G24" s="120"/>
    </row>
    <row r="25" spans="1:7" x14ac:dyDescent="0.25">
      <c r="A25" s="114">
        <v>450</v>
      </c>
      <c r="B25" s="114">
        <v>517</v>
      </c>
      <c r="C25" s="115">
        <v>75</v>
      </c>
      <c r="D25" s="116" t="s">
        <v>34</v>
      </c>
      <c r="E25" s="117">
        <f>SUM('Receipts 2016.17'!E83)</f>
        <v>674.5</v>
      </c>
      <c r="F25" s="117">
        <v>620</v>
      </c>
      <c r="G25" s="118"/>
    </row>
    <row r="26" spans="1:7" x14ac:dyDescent="0.25">
      <c r="A26" s="114">
        <v>1300</v>
      </c>
      <c r="B26" s="114">
        <v>1863</v>
      </c>
      <c r="C26" s="115">
        <v>1122.4000000000001</v>
      </c>
      <c r="D26" s="116" t="s">
        <v>118</v>
      </c>
      <c r="E26" s="117">
        <f>SUM('Receipts 2016.17'!H83)</f>
        <v>1125</v>
      </c>
      <c r="F26" s="117">
        <v>1500</v>
      </c>
      <c r="G26" s="118"/>
    </row>
    <row r="27" spans="1:7" x14ac:dyDescent="0.25">
      <c r="A27" s="114"/>
      <c r="B27" s="114"/>
      <c r="C27" s="115"/>
      <c r="D27" s="116" t="s">
        <v>119</v>
      </c>
      <c r="E27" s="117">
        <f>SUM('Receipts 2016.17'!I83)</f>
        <v>374</v>
      </c>
      <c r="F27" s="117">
        <v>200</v>
      </c>
      <c r="G27" s="118"/>
    </row>
    <row r="28" spans="1:7" x14ac:dyDescent="0.25">
      <c r="A28" s="114">
        <v>13500</v>
      </c>
      <c r="B28" s="114">
        <v>14500</v>
      </c>
      <c r="C28" s="115">
        <v>14000</v>
      </c>
      <c r="D28" s="116" t="s">
        <v>11</v>
      </c>
      <c r="E28" s="117">
        <f>SUM('Receipts 2016.17'!K83)</f>
        <v>15866</v>
      </c>
      <c r="F28" s="117">
        <v>15866</v>
      </c>
      <c r="G28" s="125"/>
    </row>
    <row r="29" spans="1:7" x14ac:dyDescent="0.25">
      <c r="A29" s="114"/>
      <c r="B29" s="114"/>
      <c r="C29" s="115"/>
      <c r="D29" s="116" t="s">
        <v>120</v>
      </c>
      <c r="E29" s="117">
        <f>SUM('Receipts 2016.17'!L83)</f>
        <v>779</v>
      </c>
      <c r="F29" s="117">
        <v>779</v>
      </c>
      <c r="G29" s="125"/>
    </row>
    <row r="30" spans="1:7" x14ac:dyDescent="0.25">
      <c r="A30" s="114">
        <v>1158</v>
      </c>
      <c r="B30" s="114">
        <v>1291</v>
      </c>
      <c r="C30" s="115">
        <v>1241.1300000000001</v>
      </c>
      <c r="D30" s="116" t="s">
        <v>35</v>
      </c>
      <c r="E30" s="117">
        <f>SUM('Receipts 2016.17'!F83)</f>
        <v>325.55</v>
      </c>
      <c r="F30" s="117">
        <v>1200</v>
      </c>
      <c r="G30" s="125"/>
    </row>
    <row r="31" spans="1:7" x14ac:dyDescent="0.25">
      <c r="A31" s="114">
        <v>500</v>
      </c>
      <c r="B31" s="114">
        <v>115</v>
      </c>
      <c r="C31" s="115">
        <v>95.9</v>
      </c>
      <c r="D31" s="116" t="s">
        <v>121</v>
      </c>
      <c r="E31" s="117">
        <f>SUM('Receipts 2016.17'!G83)</f>
        <v>413.57</v>
      </c>
      <c r="F31" s="117">
        <v>200</v>
      </c>
      <c r="G31" s="125"/>
    </row>
    <row r="32" spans="1:7" x14ac:dyDescent="0.25">
      <c r="A32" s="114"/>
      <c r="B32" s="114"/>
      <c r="C32" s="115"/>
      <c r="D32" s="116" t="s">
        <v>122</v>
      </c>
      <c r="E32" s="117">
        <f>SUM('Receipts 2016.17'!M83)</f>
        <v>0</v>
      </c>
      <c r="F32" s="117">
        <v>5</v>
      </c>
      <c r="G32" s="125"/>
    </row>
    <row r="33" spans="1:7" x14ac:dyDescent="0.25">
      <c r="A33" s="114"/>
      <c r="B33" s="114"/>
      <c r="C33" s="115"/>
      <c r="D33" s="116" t="s">
        <v>123</v>
      </c>
      <c r="E33" s="117">
        <f>SUM('Receipts 2016.17'!O83)</f>
        <v>200</v>
      </c>
      <c r="F33" s="117">
        <v>400</v>
      </c>
      <c r="G33" s="125"/>
    </row>
    <row r="34" spans="1:7" x14ac:dyDescent="0.25">
      <c r="A34" s="114"/>
      <c r="B34" s="114"/>
      <c r="C34" s="115"/>
      <c r="D34" s="116" t="s">
        <v>277</v>
      </c>
      <c r="E34" s="117">
        <f>SUM('Receipts 2016.17'!N83,'Receipts 2016.17'!J83)</f>
        <v>412.78</v>
      </c>
      <c r="F34" s="117">
        <v>100</v>
      </c>
      <c r="G34" s="125"/>
    </row>
    <row r="35" spans="1:7" x14ac:dyDescent="0.25">
      <c r="A35" s="122">
        <f>SUM(A25:A31)</f>
        <v>16908</v>
      </c>
      <c r="B35" s="122">
        <v>21396</v>
      </c>
      <c r="C35" s="123">
        <v>16739.43</v>
      </c>
      <c r="D35" s="113" t="s">
        <v>135</v>
      </c>
      <c r="E35" s="124">
        <f>SUM(E25:E34)</f>
        <v>20170.399999999998</v>
      </c>
      <c r="F35" s="124">
        <f>SUM(F25:F34)</f>
        <v>20870</v>
      </c>
      <c r="G35" s="125"/>
    </row>
    <row r="36" spans="1:7" x14ac:dyDescent="0.25">
      <c r="A36" s="116"/>
      <c r="B36" s="116"/>
      <c r="C36" s="127"/>
      <c r="D36" s="134" t="s">
        <v>136</v>
      </c>
      <c r="E36" s="135">
        <f>SUM('Receipts 2016.17'!Q83)</f>
        <v>2073.92</v>
      </c>
      <c r="F36" s="126"/>
      <c r="G36" s="116"/>
    </row>
    <row r="37" spans="1:7" x14ac:dyDescent="0.25">
      <c r="A37" s="125">
        <v>8000</v>
      </c>
      <c r="B37" s="125">
        <v>10000</v>
      </c>
      <c r="C37" s="123">
        <v>12000</v>
      </c>
      <c r="D37" s="113" t="s">
        <v>124</v>
      </c>
      <c r="E37" s="128"/>
      <c r="F37" s="128">
        <v>14000</v>
      </c>
      <c r="G37" s="121" t="s">
        <v>137</v>
      </c>
    </row>
    <row r="38" spans="1:7" x14ac:dyDescent="0.25">
      <c r="A38" s="116"/>
      <c r="B38" s="116"/>
      <c r="C38" s="127"/>
      <c r="D38" s="116"/>
      <c r="E38" s="117"/>
      <c r="F38" s="116"/>
      <c r="G38" s="116"/>
    </row>
    <row r="40" spans="1:7" x14ac:dyDescent="0.25">
      <c r="D40" s="1" t="s">
        <v>125</v>
      </c>
    </row>
  </sheetData>
  <pageMargins left="0.7" right="0.7" top="0.75" bottom="0.75" header="0.3" footer="0.3"/>
  <pageSetup paperSize="9" scale="73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G13" sqref="G13"/>
    </sheetView>
  </sheetViews>
  <sheetFormatPr defaultRowHeight="15" x14ac:dyDescent="0.25"/>
  <cols>
    <col min="1" max="1" width="14.28515625" style="167" customWidth="1"/>
    <col min="2" max="2" width="63.42578125" style="167" customWidth="1"/>
    <col min="3" max="3" width="15.140625" style="167" customWidth="1"/>
    <col min="4" max="4" width="19.85546875" style="167" customWidth="1"/>
    <col min="5" max="5" width="9.140625" style="167"/>
    <col min="6" max="6" width="16.5703125" style="167" customWidth="1"/>
    <col min="7" max="7" width="22" style="167" customWidth="1"/>
    <col min="8" max="8" width="9.140625" style="167"/>
    <col min="9" max="9" width="10.140625" style="167" bestFit="1" customWidth="1"/>
    <col min="10" max="10" width="16.7109375" style="167" bestFit="1" customWidth="1"/>
    <col min="11" max="16384" width="9.140625" style="167"/>
  </cols>
  <sheetData>
    <row r="1" spans="1:8" ht="15.75" x14ac:dyDescent="0.25">
      <c r="A1" s="165"/>
      <c r="B1" s="166" t="s">
        <v>278</v>
      </c>
    </row>
    <row r="2" spans="1:8" x14ac:dyDescent="0.25">
      <c r="A2" s="165"/>
      <c r="B2" s="168" t="s">
        <v>289</v>
      </c>
      <c r="C2" s="165"/>
      <c r="D2" s="165"/>
      <c r="E2" s="165"/>
    </row>
    <row r="3" spans="1:8" x14ac:dyDescent="0.25">
      <c r="A3" s="165"/>
      <c r="B3" s="169"/>
      <c r="C3" s="170"/>
      <c r="D3" s="171"/>
      <c r="E3" s="165"/>
    </row>
    <row r="4" spans="1:8" ht="18" x14ac:dyDescent="0.25">
      <c r="A4" s="165"/>
      <c r="B4" s="172" t="s">
        <v>279</v>
      </c>
      <c r="C4" s="170"/>
      <c r="D4" s="171"/>
      <c r="E4" s="165"/>
    </row>
    <row r="5" spans="1:8" x14ac:dyDescent="0.25">
      <c r="A5" s="165"/>
      <c r="B5" s="165"/>
      <c r="C5" s="165"/>
      <c r="D5" s="165"/>
      <c r="E5" s="165"/>
    </row>
    <row r="6" spans="1:8" ht="20.25" x14ac:dyDescent="0.25">
      <c r="A6" s="173"/>
      <c r="B6" s="174" t="s">
        <v>298</v>
      </c>
      <c r="C6" s="175"/>
      <c r="D6" s="175"/>
      <c r="E6" s="165"/>
    </row>
    <row r="7" spans="1:8" x14ac:dyDescent="0.25">
      <c r="A7" s="176"/>
      <c r="B7" s="175"/>
      <c r="C7" s="175"/>
      <c r="D7" s="175"/>
      <c r="E7" s="165"/>
    </row>
    <row r="8" spans="1:8" ht="15.75" x14ac:dyDescent="0.25">
      <c r="A8" s="176"/>
      <c r="B8" s="177" t="s">
        <v>299</v>
      </c>
      <c r="C8" s="178">
        <f>6832.67-589.39</f>
        <v>6243.28</v>
      </c>
      <c r="D8" s="179"/>
      <c r="E8" s="165"/>
    </row>
    <row r="9" spans="1:8" ht="16.5" thickBot="1" x14ac:dyDescent="0.3">
      <c r="A9" s="176"/>
      <c r="B9" s="177" t="s">
        <v>300</v>
      </c>
      <c r="C9" s="178">
        <v>14096.3</v>
      </c>
      <c r="D9" s="180">
        <f>SUM(C8:C9)</f>
        <v>20339.579999999998</v>
      </c>
      <c r="E9" s="165"/>
      <c r="F9" s="181"/>
      <c r="G9" s="181"/>
    </row>
    <row r="10" spans="1:8" ht="16.5" thickTop="1" x14ac:dyDescent="0.25">
      <c r="A10" s="176"/>
      <c r="B10" s="177" t="s">
        <v>280</v>
      </c>
      <c r="C10" s="182">
        <v>24522.93</v>
      </c>
      <c r="D10" s="183">
        <f>SUM(C8:C10)</f>
        <v>44862.509999999995</v>
      </c>
      <c r="E10" s="165"/>
      <c r="H10" s="184"/>
    </row>
    <row r="11" spans="1:8" x14ac:dyDescent="0.25">
      <c r="A11" s="176"/>
      <c r="B11" s="185"/>
      <c r="C11" s="182"/>
      <c r="D11" s="182"/>
      <c r="E11" s="165"/>
    </row>
    <row r="12" spans="1:8" ht="15.75" x14ac:dyDescent="0.25">
      <c r="A12" s="176"/>
      <c r="B12" s="177" t="s">
        <v>281</v>
      </c>
      <c r="C12" s="182">
        <v>22391.7</v>
      </c>
      <c r="D12" s="179">
        <f>SUM(C12)</f>
        <v>22391.7</v>
      </c>
      <c r="E12" s="165"/>
    </row>
    <row r="13" spans="1:8" ht="21" thickBot="1" x14ac:dyDescent="0.3">
      <c r="A13" s="176"/>
      <c r="B13" s="186" t="s">
        <v>282</v>
      </c>
      <c r="C13" s="187"/>
      <c r="D13" s="188">
        <f>SUM(D10-D12)</f>
        <v>22470.809999999994</v>
      </c>
      <c r="E13" s="165"/>
    </row>
    <row r="14" spans="1:8" ht="20.25" x14ac:dyDescent="0.25">
      <c r="A14" s="189"/>
      <c r="B14" s="190" t="s">
        <v>283</v>
      </c>
      <c r="C14" s="191"/>
      <c r="D14" s="192"/>
      <c r="E14" s="165"/>
    </row>
    <row r="15" spans="1:8" x14ac:dyDescent="0.2">
      <c r="A15" s="193"/>
      <c r="B15" s="194"/>
      <c r="C15" s="195"/>
      <c r="D15" s="196"/>
      <c r="E15" s="165"/>
    </row>
    <row r="16" spans="1:8" ht="20.25" x14ac:dyDescent="0.25">
      <c r="A16" s="197"/>
      <c r="B16" s="199"/>
      <c r="C16" s="200"/>
      <c r="D16" s="201"/>
      <c r="E16" s="198"/>
      <c r="F16" s="181"/>
    </row>
    <row r="17" spans="1:10" ht="20.25" x14ac:dyDescent="0.25">
      <c r="A17" s="202" t="s">
        <v>284</v>
      </c>
      <c r="B17" s="203" t="s">
        <v>290</v>
      </c>
      <c r="C17" s="182"/>
      <c r="D17" s="204"/>
      <c r="E17" s="205"/>
    </row>
    <row r="18" spans="1:10" ht="15.75" x14ac:dyDescent="0.25">
      <c r="A18" s="176"/>
      <c r="B18" s="206" t="s">
        <v>11</v>
      </c>
      <c r="C18" s="182">
        <v>15866</v>
      </c>
      <c r="D18" s="207"/>
      <c r="E18" s="205"/>
    </row>
    <row r="19" spans="1:10" ht="15.75" x14ac:dyDescent="0.25">
      <c r="A19" s="176"/>
      <c r="B19" s="206" t="s">
        <v>285</v>
      </c>
      <c r="C19" s="182">
        <v>779</v>
      </c>
      <c r="D19" s="207"/>
      <c r="E19" s="205"/>
    </row>
    <row r="20" spans="1:10" ht="15.75" x14ac:dyDescent="0.25">
      <c r="A20" s="176"/>
      <c r="B20" s="206" t="s">
        <v>17</v>
      </c>
      <c r="C20" s="208">
        <v>674.5</v>
      </c>
      <c r="D20" s="207"/>
      <c r="E20" s="205"/>
      <c r="F20" s="209"/>
    </row>
    <row r="21" spans="1:10" ht="15.75" x14ac:dyDescent="0.25">
      <c r="A21" s="176"/>
      <c r="B21" s="206" t="s">
        <v>24</v>
      </c>
      <c r="C21" s="210">
        <v>1125</v>
      </c>
      <c r="D21" s="207"/>
      <c r="E21" s="205"/>
      <c r="F21" s="209"/>
    </row>
    <row r="22" spans="1:10" ht="15.75" x14ac:dyDescent="0.25">
      <c r="A22" s="176"/>
      <c r="B22" s="206" t="s">
        <v>39</v>
      </c>
      <c r="C22" s="210">
        <v>325.55</v>
      </c>
      <c r="D22" s="207"/>
      <c r="E22" s="205"/>
      <c r="F22" s="209"/>
    </row>
    <row r="23" spans="1:10" ht="15.75" x14ac:dyDescent="0.25">
      <c r="A23" s="176"/>
      <c r="B23" s="206" t="s">
        <v>18</v>
      </c>
      <c r="C23" s="210">
        <v>413.57</v>
      </c>
      <c r="D23" s="207"/>
      <c r="E23" s="205"/>
      <c r="F23" s="209"/>
    </row>
    <row r="24" spans="1:10" ht="15.75" x14ac:dyDescent="0.25">
      <c r="A24" s="176"/>
      <c r="B24" s="206" t="s">
        <v>119</v>
      </c>
      <c r="C24" s="210">
        <v>374</v>
      </c>
      <c r="D24" s="207"/>
      <c r="E24" s="205"/>
      <c r="F24" s="209"/>
      <c r="J24" s="230"/>
    </row>
    <row r="25" spans="1:10" ht="15.75" x14ac:dyDescent="0.25">
      <c r="A25" s="176"/>
      <c r="B25" s="206" t="s">
        <v>295</v>
      </c>
      <c r="C25" s="210">
        <v>2278.61</v>
      </c>
      <c r="D25" s="207"/>
      <c r="E25" s="205"/>
      <c r="F25" s="209"/>
      <c r="G25" s="232"/>
    </row>
    <row r="26" spans="1:10" ht="15.75" x14ac:dyDescent="0.25">
      <c r="A26" s="176"/>
      <c r="B26" s="206" t="s">
        <v>296</v>
      </c>
      <c r="C26" s="210">
        <v>2073.92</v>
      </c>
      <c r="D26" s="207"/>
      <c r="E26" s="205"/>
      <c r="F26" s="209"/>
    </row>
    <row r="27" spans="1:10" ht="15.75" x14ac:dyDescent="0.25">
      <c r="A27" s="176"/>
      <c r="B27" s="206" t="s">
        <v>8</v>
      </c>
      <c r="C27" s="182">
        <f>407.5+5.28+200</f>
        <v>612.78</v>
      </c>
      <c r="D27" s="207"/>
      <c r="E27" s="205"/>
      <c r="F27" s="209"/>
    </row>
    <row r="28" spans="1:10" x14ac:dyDescent="0.25">
      <c r="A28" s="176"/>
      <c r="B28" s="211" t="s">
        <v>293</v>
      </c>
      <c r="C28" s="182"/>
      <c r="D28" s="212">
        <f>SUM(C18:C27)</f>
        <v>24522.93</v>
      </c>
      <c r="E28" s="213"/>
      <c r="F28" s="214"/>
    </row>
    <row r="29" spans="1:10" x14ac:dyDescent="0.25">
      <c r="A29" s="176"/>
      <c r="B29" s="211" t="s">
        <v>294</v>
      </c>
      <c r="C29" s="182"/>
      <c r="D29" s="215">
        <v>20339.580000000002</v>
      </c>
      <c r="E29" s="213"/>
      <c r="F29" s="209"/>
    </row>
    <row r="30" spans="1:10" ht="20.25" x14ac:dyDescent="0.25">
      <c r="A30" s="197"/>
      <c r="B30" s="216" t="s">
        <v>286</v>
      </c>
      <c r="C30" s="217"/>
      <c r="D30" s="218">
        <f>SUM(D28+D29)</f>
        <v>44862.51</v>
      </c>
      <c r="E30" s="219"/>
    </row>
    <row r="31" spans="1:10" ht="20.25" x14ac:dyDescent="0.25">
      <c r="A31" s="202" t="s">
        <v>287</v>
      </c>
      <c r="B31" s="203" t="s">
        <v>291</v>
      </c>
      <c r="C31" s="182"/>
      <c r="D31" s="204"/>
      <c r="E31" s="220"/>
    </row>
    <row r="32" spans="1:10" ht="15.75" x14ac:dyDescent="0.25">
      <c r="A32" s="176"/>
      <c r="B32" s="206" t="s">
        <v>169</v>
      </c>
      <c r="C32" s="182">
        <v>5648.33</v>
      </c>
      <c r="D32" s="222"/>
      <c r="E32" s="223"/>
    </row>
    <row r="33" spans="1:7" ht="15.75" x14ac:dyDescent="0.25">
      <c r="A33" s="176"/>
      <c r="B33" s="177" t="s">
        <v>19</v>
      </c>
      <c r="C33" s="182">
        <v>1044.6600000000001</v>
      </c>
      <c r="D33" s="221"/>
      <c r="E33" s="224"/>
    </row>
    <row r="34" spans="1:7" ht="15.75" x14ac:dyDescent="0.25">
      <c r="A34" s="176"/>
      <c r="B34" s="177" t="s">
        <v>297</v>
      </c>
      <c r="C34" s="182">
        <v>15698.71</v>
      </c>
      <c r="D34" s="221"/>
      <c r="E34" s="224"/>
    </row>
    <row r="35" spans="1:7" ht="20.25" x14ac:dyDescent="0.25">
      <c r="A35" s="197"/>
      <c r="B35" s="225" t="s">
        <v>288</v>
      </c>
      <c r="C35" s="182"/>
      <c r="D35" s="226">
        <f>SUM(C32:C34)</f>
        <v>22391.699999999997</v>
      </c>
      <c r="E35" s="227"/>
    </row>
    <row r="36" spans="1:7" ht="40.5" x14ac:dyDescent="0.25">
      <c r="A36" s="176"/>
      <c r="B36" s="186" t="s">
        <v>292</v>
      </c>
      <c r="C36" s="187"/>
      <c r="D36" s="228">
        <f>SUM(D30-D35)</f>
        <v>22470.810000000005</v>
      </c>
      <c r="E36" s="229"/>
      <c r="G36" s="231"/>
    </row>
  </sheetData>
  <pageMargins left="0.7" right="0.7" top="0.75" bottom="0.75" header="0.3" footer="0.3"/>
  <pageSetup paperSize="9" scale="7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Receipts 2016.17</vt:lpstr>
      <vt:lpstr>Payments 2016.17</vt:lpstr>
      <vt:lpstr>Budget 2016.17</vt:lpstr>
      <vt:lpstr>Cashbook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Joe</cp:lastModifiedBy>
  <cp:lastPrinted>2017-05-09T11:55:03Z</cp:lastPrinted>
  <dcterms:created xsi:type="dcterms:W3CDTF">2014-08-01T18:30:27Z</dcterms:created>
  <dcterms:modified xsi:type="dcterms:W3CDTF">2017-05-09T12:03:39Z</dcterms:modified>
</cp:coreProperties>
</file>